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bu\AnalytickeCentrum\15_AC_Investicie\Investicny plan\Zásobník a IP s info o aktualizácií ministerke\Aktualizácie zásobníku\Aktualizácia zásobníku 25.2.2022\WEB\"/>
    </mc:Choice>
  </mc:AlternateContent>
  <bookViews>
    <workbookView xWindow="0" yWindow="0" windowWidth="28800" windowHeight="12000" tabRatio="832" firstSheet="4" activeTab="4"/>
  </bookViews>
  <sheets>
    <sheet name="Vyhodnoc.tabuľka -IT,SPZ- ZVJS" sheetId="29" state="hidden" r:id="rId1"/>
    <sheet name="Vyhodnoc. tab -Budovy ZVJS " sheetId="28" state="hidden" r:id="rId2"/>
    <sheet name="Pivot IP" sheetId="15" state="hidden" r:id="rId3"/>
    <sheet name=" PRIORIZOVANÝ IP " sheetId="1" state="hidden" r:id="rId4"/>
    <sheet name=" PRIORIZOVANÝ IP NAD 1M" sheetId="14" r:id="rId5"/>
    <sheet name="Vyhodnoc. tabulka Civil Budovy" sheetId="24" state="hidden" r:id="rId6"/>
    <sheet name="HARMONOGRAM INVESTIČNÝCH NAD 1M" sheetId="25" r:id="rId7"/>
    <sheet name="HARMONOGRAM INVESTIČNÝCH PROJEK" sheetId="2" state="hidden" r:id="rId8"/>
    <sheet name="Pivot Harmonogram" sheetId="13" state="hidden" r:id="rId9"/>
    <sheet name="Metodika priorizácie KPI 1" sheetId="12" state="hidden" r:id="rId10"/>
    <sheet name="Návrh rozpočtu 0EK za civil" sheetId="9" state="hidden" r:id="rId11"/>
    <sheet name="Návrh rozpočtu 0EK súdn." sheetId="11" state="hidden" r:id="rId12"/>
    <sheet name="KPI2 Budovy" sheetId="16" state="hidden" r:id="rId13"/>
    <sheet name="KPI2 IT" sheetId="17" state="hidden" r:id="rId14"/>
    <sheet name="Parametre" sheetId="3" state="hidden" r:id="rId15"/>
    <sheet name="Vyhodnoc. tabulka Civil IT" sheetId="23" state="hidden" r:id="rId16"/>
    <sheet name="Reakcia UHP" sheetId="8" state="hidden" r:id="rId17"/>
  </sheets>
  <externalReferences>
    <externalReference r:id="rId18"/>
  </externalReferences>
  <definedNames>
    <definedName name="_xlnm._FilterDatabase" localSheetId="3" hidden="1">' PRIORIZOVANÝ IP '!$A$10:$P$376</definedName>
    <definedName name="_xlnm._FilterDatabase" localSheetId="4" hidden="1">' PRIORIZOVANÝ IP NAD 1M'!$A$8:$T$80</definedName>
    <definedName name="_xlnm._FilterDatabase" localSheetId="6" hidden="1">'HARMONOGRAM INVESTIČNÝCH NAD 1M'!$A$9:$AMJ$70</definedName>
    <definedName name="_xlnm._FilterDatabase" localSheetId="7" hidden="1">'HARMONOGRAM INVESTIČNÝCH PROJEK'!$A$9:$AMJ$375</definedName>
    <definedName name="_xlnm._FilterDatabase" localSheetId="11" hidden="1">'Návrh rozpočtu 0EK súdn.'!$A$3:$K$247</definedName>
    <definedName name="_xlnm._FilterDatabase" localSheetId="10" hidden="1">'Návrh rozpočtu 0EK za civil'!$A$3:$M$90</definedName>
    <definedName name="_xlnm.Print_Titles" localSheetId="11">'Návrh rozpočtu 0EK súdn.'!$2:$3</definedName>
    <definedName name="_xlnm.Print_Area" localSheetId="3">' PRIORIZOVANÝ IP '!$A$1:$M$358</definedName>
    <definedName name="_xlnm.Print_Area" localSheetId="6">'HARMONOGRAM INVESTIČNÝCH NAD 1M'!$A$1:$Y$68</definedName>
    <definedName name="_xlnm.Print_Area" localSheetId="7">'HARMONOGRAM INVESTIČNÝCH PROJEK'!$A$1:$AA$359</definedName>
    <definedName name="_xlnm.Print_Area" localSheetId="14">Parametre!$B$1:$C$35</definedName>
    <definedName name="_xlnm.Print_Area" localSheetId="5">'Vyhodnoc. tabulka Civil Budovy'!$A$1:$F$405</definedName>
  </definedNames>
  <calcPr calcId="162913"/>
  <pivotCaches>
    <pivotCache cacheId="0" r:id="rId19"/>
    <pivotCache cacheId="1" r:id="rId20"/>
  </pivotCaches>
</workbook>
</file>

<file path=xl/calcChain.xml><?xml version="1.0" encoding="utf-8"?>
<calcChain xmlns="http://schemas.openxmlformats.org/spreadsheetml/2006/main">
  <c r="O8" i="1" l="1"/>
  <c r="C938" i="29" l="1"/>
  <c r="D938" i="29" s="1"/>
  <c r="C932" i="29"/>
  <c r="D932" i="29" s="1"/>
  <c r="C925" i="29"/>
  <c r="D925" i="29" s="1"/>
  <c r="C908" i="29"/>
  <c r="D908" i="29" s="1"/>
  <c r="D902" i="29"/>
  <c r="C902" i="29"/>
  <c r="C895" i="29"/>
  <c r="D895" i="29" s="1"/>
  <c r="D909" i="29" s="1"/>
  <c r="D878" i="29"/>
  <c r="C878" i="29"/>
  <c r="C872" i="29"/>
  <c r="D872" i="29" s="1"/>
  <c r="D865" i="29"/>
  <c r="D879" i="29" s="1"/>
  <c r="C865" i="29"/>
  <c r="D848" i="29"/>
  <c r="C848" i="29"/>
  <c r="C842" i="29"/>
  <c r="D842" i="29" s="1"/>
  <c r="C835" i="29"/>
  <c r="D835" i="29" s="1"/>
  <c r="D849" i="29" s="1"/>
  <c r="C818" i="29"/>
  <c r="D818" i="29" s="1"/>
  <c r="D812" i="29"/>
  <c r="C812" i="29"/>
  <c r="C805" i="29"/>
  <c r="D805" i="29" s="1"/>
  <c r="D819" i="29" s="1"/>
  <c r="C788" i="29"/>
  <c r="D788" i="29" s="1"/>
  <c r="C782" i="29"/>
  <c r="D782" i="29" s="1"/>
  <c r="D775" i="29"/>
  <c r="D789" i="29" s="1"/>
  <c r="C775" i="29"/>
  <c r="D758" i="29"/>
  <c r="C758" i="29"/>
  <c r="C752" i="29"/>
  <c r="D752" i="29" s="1"/>
  <c r="D745" i="29"/>
  <c r="D759" i="29" s="1"/>
  <c r="C745" i="29"/>
  <c r="C728" i="29"/>
  <c r="D728" i="29" s="1"/>
  <c r="D722" i="29"/>
  <c r="C722" i="29"/>
  <c r="C715" i="29"/>
  <c r="D715" i="29" s="1"/>
  <c r="D729" i="29" s="1"/>
  <c r="C698" i="29"/>
  <c r="D698" i="29" s="1"/>
  <c r="D692" i="29"/>
  <c r="C692" i="29"/>
  <c r="C685" i="29"/>
  <c r="D685" i="29" s="1"/>
  <c r="D699" i="29" s="1"/>
  <c r="D668" i="29"/>
  <c r="C668" i="29"/>
  <c r="C662" i="29"/>
  <c r="D662" i="29" s="1"/>
  <c r="C655" i="29"/>
  <c r="D655" i="29" s="1"/>
  <c r="D638" i="29"/>
  <c r="C638" i="29"/>
  <c r="C632" i="29"/>
  <c r="D632" i="29" s="1"/>
  <c r="D639" i="29" s="1"/>
  <c r="D625" i="29"/>
  <c r="C625" i="29"/>
  <c r="C608" i="29"/>
  <c r="D608" i="29" s="1"/>
  <c r="C602" i="29"/>
  <c r="D602" i="29" s="1"/>
  <c r="D595" i="29"/>
  <c r="C595" i="29"/>
  <c r="C578" i="29"/>
  <c r="D578" i="29" s="1"/>
  <c r="D572" i="29"/>
  <c r="C572" i="29"/>
  <c r="C565" i="29"/>
  <c r="D565" i="29" s="1"/>
  <c r="C548" i="29"/>
  <c r="D548" i="29" s="1"/>
  <c r="D542" i="29"/>
  <c r="C542" i="29"/>
  <c r="C535" i="29"/>
  <c r="D535" i="29" s="1"/>
  <c r="D549" i="29" s="1"/>
  <c r="D518" i="29"/>
  <c r="C518" i="29"/>
  <c r="C512" i="29"/>
  <c r="D512" i="29" s="1"/>
  <c r="D505" i="29"/>
  <c r="C505" i="29"/>
  <c r="D488" i="29"/>
  <c r="C488" i="29"/>
  <c r="C482" i="29"/>
  <c r="D482" i="29" s="1"/>
  <c r="C475" i="29"/>
  <c r="D475" i="29" s="1"/>
  <c r="D489" i="29" s="1"/>
  <c r="C458" i="29"/>
  <c r="D458" i="29" s="1"/>
  <c r="D452" i="29"/>
  <c r="C452" i="29"/>
  <c r="C445" i="29"/>
  <c r="D445" i="29" s="1"/>
  <c r="D459" i="29" s="1"/>
  <c r="C428" i="29"/>
  <c r="D428" i="29" s="1"/>
  <c r="C422" i="29"/>
  <c r="D422" i="29" s="1"/>
  <c r="C415" i="29"/>
  <c r="D415" i="29" s="1"/>
  <c r="D429" i="29" s="1"/>
  <c r="D398" i="29"/>
  <c r="C398" i="29"/>
  <c r="C392" i="29"/>
  <c r="D392" i="29" s="1"/>
  <c r="D385" i="29"/>
  <c r="C385" i="29"/>
  <c r="C368" i="29"/>
  <c r="D368" i="29" s="1"/>
  <c r="C362" i="29"/>
  <c r="D362" i="29" s="1"/>
  <c r="C355" i="29"/>
  <c r="D355" i="29" s="1"/>
  <c r="C338" i="29"/>
  <c r="D338" i="29" s="1"/>
  <c r="D332" i="29"/>
  <c r="C332" i="29"/>
  <c r="C325" i="29"/>
  <c r="D325" i="29" s="1"/>
  <c r="D339" i="29" s="1"/>
  <c r="C308" i="29"/>
  <c r="D308" i="29" s="1"/>
  <c r="C302" i="29"/>
  <c r="D302" i="29" s="1"/>
  <c r="C295" i="29"/>
  <c r="D295" i="29" s="1"/>
  <c r="D278" i="29"/>
  <c r="C278" i="29"/>
  <c r="C272" i="29"/>
  <c r="D272" i="29" s="1"/>
  <c r="D279" i="29" s="1"/>
  <c r="D265" i="29"/>
  <c r="C265" i="29"/>
  <c r="C248" i="29"/>
  <c r="D248" i="29" s="1"/>
  <c r="C242" i="29"/>
  <c r="D242" i="29" s="1"/>
  <c r="D235" i="29"/>
  <c r="D249" i="29" s="1"/>
  <c r="C235" i="29"/>
  <c r="C218" i="29"/>
  <c r="D218" i="29" s="1"/>
  <c r="D212" i="29"/>
  <c r="C212" i="29"/>
  <c r="C205" i="29"/>
  <c r="D205" i="29" s="1"/>
  <c r="C188" i="29"/>
  <c r="D188" i="29" s="1"/>
  <c r="D182" i="29"/>
  <c r="C182" i="29"/>
  <c r="C175" i="29"/>
  <c r="D175" i="29" s="1"/>
  <c r="D189" i="29" s="1"/>
  <c r="D158" i="29"/>
  <c r="C158" i="29"/>
  <c r="C152" i="29"/>
  <c r="D152" i="29" s="1"/>
  <c r="D145" i="29"/>
  <c r="D159" i="29" s="1"/>
  <c r="C145" i="29"/>
  <c r="D128" i="29"/>
  <c r="C128" i="29"/>
  <c r="C122" i="29"/>
  <c r="D122" i="29" s="1"/>
  <c r="C115" i="29"/>
  <c r="D115" i="29" s="1"/>
  <c r="D129" i="29" s="1"/>
  <c r="C98" i="29"/>
  <c r="D98" i="29" s="1"/>
  <c r="D92" i="29"/>
  <c r="C92" i="29"/>
  <c r="C85" i="29"/>
  <c r="D85" i="29" s="1"/>
  <c r="C68" i="29"/>
  <c r="D68" i="29" s="1"/>
  <c r="C62" i="29"/>
  <c r="D62" i="29" s="1"/>
  <c r="D69" i="29" s="1"/>
  <c r="D55" i="29"/>
  <c r="C55" i="29"/>
  <c r="D38" i="29"/>
  <c r="C38" i="29"/>
  <c r="C32" i="29"/>
  <c r="D32" i="29" s="1"/>
  <c r="D25" i="29"/>
  <c r="D39" i="29" s="1"/>
  <c r="C25" i="29"/>
  <c r="D1246" i="28"/>
  <c r="C1246" i="28"/>
  <c r="C1240" i="28"/>
  <c r="D1240" i="28" s="1"/>
  <c r="C1233" i="28"/>
  <c r="D1233" i="28" s="1"/>
  <c r="D1247" i="28" s="1"/>
  <c r="D1216" i="28"/>
  <c r="C1216" i="28"/>
  <c r="C1210" i="28"/>
  <c r="D1210" i="28" s="1"/>
  <c r="C1203" i="28"/>
  <c r="D1203" i="28" s="1"/>
  <c r="C1186" i="28"/>
  <c r="D1186" i="28" s="1"/>
  <c r="C1180" i="28"/>
  <c r="D1180" i="28" s="1"/>
  <c r="C1173" i="28"/>
  <c r="D1173" i="28" s="1"/>
  <c r="C1156" i="28"/>
  <c r="D1156" i="28" s="1"/>
  <c r="C1150" i="28"/>
  <c r="D1150" i="28" s="1"/>
  <c r="C1143" i="28"/>
  <c r="D1143" i="28" s="1"/>
  <c r="D1157" i="28" s="1"/>
  <c r="D1126" i="28"/>
  <c r="C1126" i="28"/>
  <c r="C1120" i="28"/>
  <c r="D1120" i="28" s="1"/>
  <c r="D1127" i="28" s="1"/>
  <c r="D1113" i="28"/>
  <c r="C1113" i="28"/>
  <c r="C1096" i="28"/>
  <c r="D1096" i="28" s="1"/>
  <c r="C1090" i="28"/>
  <c r="D1090" i="28" s="1"/>
  <c r="C1083" i="28"/>
  <c r="D1083" i="28" s="1"/>
  <c r="D1097" i="28" s="1"/>
  <c r="C1066" i="28"/>
  <c r="D1066" i="28" s="1"/>
  <c r="D1060" i="28"/>
  <c r="C1060" i="28"/>
  <c r="C1053" i="28"/>
  <c r="D1053" i="28" s="1"/>
  <c r="D1067" i="28" s="1"/>
  <c r="C1036" i="28"/>
  <c r="D1036" i="28" s="1"/>
  <c r="C1030" i="28"/>
  <c r="D1030" i="28" s="1"/>
  <c r="D1023" i="28"/>
  <c r="C1023" i="28"/>
  <c r="D1006" i="28"/>
  <c r="C1006" i="28"/>
  <c r="C1000" i="28"/>
  <c r="D1000" i="28" s="1"/>
  <c r="D993" i="28"/>
  <c r="D1007" i="28" s="1"/>
  <c r="C993" i="28"/>
  <c r="C976" i="28"/>
  <c r="D976" i="28" s="1"/>
  <c r="D970" i="28"/>
  <c r="C970" i="28"/>
  <c r="C963" i="28"/>
  <c r="D963" i="28" s="1"/>
  <c r="D977" i="28" s="1"/>
  <c r="C946" i="28"/>
  <c r="D946" i="28" s="1"/>
  <c r="D940" i="28"/>
  <c r="C940" i="28"/>
  <c r="C933" i="28"/>
  <c r="D933" i="28" s="1"/>
  <c r="D916" i="28"/>
  <c r="C916" i="28"/>
  <c r="C910" i="28"/>
  <c r="D910" i="28" s="1"/>
  <c r="C903" i="28"/>
  <c r="D903" i="28" s="1"/>
  <c r="D886" i="28"/>
  <c r="C886" i="28"/>
  <c r="C880" i="28"/>
  <c r="D880" i="28" s="1"/>
  <c r="C873" i="28"/>
  <c r="D873" i="28" s="1"/>
  <c r="D887" i="28" s="1"/>
  <c r="C855" i="28"/>
  <c r="D855" i="28" s="1"/>
  <c r="C849" i="28"/>
  <c r="D849" i="28" s="1"/>
  <c r="C842" i="28"/>
  <c r="D842" i="28" s="1"/>
  <c r="C825" i="28"/>
  <c r="D825" i="28" s="1"/>
  <c r="C819" i="28"/>
  <c r="D819" i="28" s="1"/>
  <c r="C812" i="28"/>
  <c r="D812" i="28" s="1"/>
  <c r="D826" i="28" s="1"/>
  <c r="C795" i="28"/>
  <c r="D795" i="28" s="1"/>
  <c r="C789" i="28"/>
  <c r="D789" i="28" s="1"/>
  <c r="C782" i="28"/>
  <c r="D782" i="28" s="1"/>
  <c r="D796" i="28" s="1"/>
  <c r="C765" i="28"/>
  <c r="D765" i="28" s="1"/>
  <c r="C759" i="28"/>
  <c r="D759" i="28" s="1"/>
  <c r="D766" i="28" s="1"/>
  <c r="D752" i="28"/>
  <c r="C752" i="28"/>
  <c r="C735" i="28"/>
  <c r="D735" i="28" s="1"/>
  <c r="C729" i="28"/>
  <c r="D729" i="28" s="1"/>
  <c r="C722" i="28"/>
  <c r="D722" i="28" s="1"/>
  <c r="D736" i="28" s="1"/>
  <c r="C705" i="28"/>
  <c r="D705" i="28" s="1"/>
  <c r="D699" i="28"/>
  <c r="C699" i="28"/>
  <c r="C692" i="28"/>
  <c r="D692" i="28" s="1"/>
  <c r="D706" i="28" s="1"/>
  <c r="C676" i="28"/>
  <c r="D676" i="28" s="1"/>
  <c r="D670" i="28"/>
  <c r="C670" i="28"/>
  <c r="D663" i="28"/>
  <c r="D677" i="28" s="1"/>
  <c r="C663" i="28"/>
  <c r="D644" i="28"/>
  <c r="C644" i="28"/>
  <c r="C638" i="28"/>
  <c r="D638" i="28" s="1"/>
  <c r="D631" i="28"/>
  <c r="C631" i="28"/>
  <c r="C614" i="28"/>
  <c r="D614" i="28" s="1"/>
  <c r="D608" i="28"/>
  <c r="C608" i="28"/>
  <c r="C601" i="28"/>
  <c r="D601" i="28" s="1"/>
  <c r="C584" i="28"/>
  <c r="D584" i="28" s="1"/>
  <c r="D578" i="28"/>
  <c r="C578" i="28"/>
  <c r="C571" i="28"/>
  <c r="D571" i="28" s="1"/>
  <c r="D554" i="28"/>
  <c r="C554" i="28"/>
  <c r="C548" i="28"/>
  <c r="D548" i="28" s="1"/>
  <c r="C541" i="28"/>
  <c r="D541" i="28" s="1"/>
  <c r="D555" i="28" s="1"/>
  <c r="D524" i="28"/>
  <c r="C524" i="28"/>
  <c r="C518" i="28"/>
  <c r="D518" i="28" s="1"/>
  <c r="C511" i="28"/>
  <c r="D511" i="28" s="1"/>
  <c r="C494" i="28"/>
  <c r="D494" i="28" s="1"/>
  <c r="C488" i="28"/>
  <c r="D488" i="28" s="1"/>
  <c r="C481" i="28"/>
  <c r="D481" i="28" s="1"/>
  <c r="D495" i="28" s="1"/>
  <c r="C464" i="28"/>
  <c r="D464" i="28" s="1"/>
  <c r="C458" i="28"/>
  <c r="D458" i="28" s="1"/>
  <c r="C451" i="28"/>
  <c r="D451" i="28" s="1"/>
  <c r="D465" i="28" s="1"/>
  <c r="C434" i="28"/>
  <c r="D434" i="28" s="1"/>
  <c r="C428" i="28"/>
  <c r="D428" i="28" s="1"/>
  <c r="C421" i="28"/>
  <c r="D421" i="28" s="1"/>
  <c r="D435" i="28" s="1"/>
  <c r="C404" i="28"/>
  <c r="D404" i="28" s="1"/>
  <c r="C398" i="28"/>
  <c r="D398" i="28" s="1"/>
  <c r="D405" i="28" s="1"/>
  <c r="D391" i="28"/>
  <c r="C391" i="28"/>
  <c r="C374" i="28"/>
  <c r="D374" i="28" s="1"/>
  <c r="C368" i="28"/>
  <c r="D368" i="28" s="1"/>
  <c r="C361" i="28"/>
  <c r="D361" i="28" s="1"/>
  <c r="C344" i="28"/>
  <c r="D344" i="28" s="1"/>
  <c r="D338" i="28"/>
  <c r="C338" i="28"/>
  <c r="C331" i="28"/>
  <c r="D331" i="28" s="1"/>
  <c r="D345" i="28" s="1"/>
  <c r="C314" i="28"/>
  <c r="D314" i="28" s="1"/>
  <c r="C308" i="28"/>
  <c r="D308" i="28" s="1"/>
  <c r="D301" i="28"/>
  <c r="D315" i="28" s="1"/>
  <c r="C301" i="28"/>
  <c r="D284" i="28"/>
  <c r="C284" i="28"/>
  <c r="C278" i="28"/>
  <c r="D278" i="28" s="1"/>
  <c r="D271" i="28"/>
  <c r="C271" i="28"/>
  <c r="C254" i="28"/>
  <c r="D254" i="28" s="1"/>
  <c r="C248" i="28"/>
  <c r="D248" i="28" s="1"/>
  <c r="C241" i="28"/>
  <c r="D241" i="28" s="1"/>
  <c r="C224" i="28"/>
  <c r="D224" i="28" s="1"/>
  <c r="D218" i="28"/>
  <c r="C218" i="28"/>
  <c r="C211" i="28"/>
  <c r="D211" i="28" s="1"/>
  <c r="D225" i="28" s="1"/>
  <c r="D194" i="28"/>
  <c r="C194" i="28"/>
  <c r="C188" i="28"/>
  <c r="D188" i="28" s="1"/>
  <c r="C181" i="28"/>
  <c r="D181" i="28" s="1"/>
  <c r="D195" i="28" s="1"/>
  <c r="D164" i="28"/>
  <c r="C164" i="28"/>
  <c r="C158" i="28"/>
  <c r="D158" i="28" s="1"/>
  <c r="C151" i="28"/>
  <c r="D151" i="28" s="1"/>
  <c r="D165" i="28" s="1"/>
  <c r="C134" i="28"/>
  <c r="D134" i="28" s="1"/>
  <c r="C128" i="28"/>
  <c r="D128" i="28" s="1"/>
  <c r="C121" i="28"/>
  <c r="D121" i="28" s="1"/>
  <c r="C104" i="28"/>
  <c r="D104" i="28" s="1"/>
  <c r="C98" i="28"/>
  <c r="D98" i="28" s="1"/>
  <c r="C91" i="28"/>
  <c r="D91" i="28" s="1"/>
  <c r="D105" i="28" s="1"/>
  <c r="C74" i="28"/>
  <c r="D74" i="28" s="1"/>
  <c r="C68" i="28"/>
  <c r="D68" i="28" s="1"/>
  <c r="C61" i="28"/>
  <c r="D61" i="28" s="1"/>
  <c r="D75" i="28" s="1"/>
  <c r="C44" i="28"/>
  <c r="D44" i="28" s="1"/>
  <c r="C38" i="28"/>
  <c r="D38" i="28" s="1"/>
  <c r="D45" i="28" s="1"/>
  <c r="D31" i="28"/>
  <c r="C31" i="28"/>
  <c r="D255" i="28" l="1"/>
  <c r="D369" i="29"/>
  <c r="D99" i="29"/>
  <c r="D219" i="29"/>
  <c r="D399" i="29"/>
  <c r="D579" i="29"/>
  <c r="D309" i="29"/>
  <c r="D669" i="29"/>
  <c r="D939" i="29"/>
  <c r="D519" i="29"/>
  <c r="D609" i="29"/>
  <c r="D917" i="28"/>
  <c r="D1187" i="28"/>
  <c r="D645" i="28"/>
  <c r="D1217" i="28"/>
  <c r="D947" i="28"/>
  <c r="D856" i="28"/>
  <c r="D285" i="28"/>
  <c r="D375" i="28"/>
  <c r="D585" i="28"/>
  <c r="D1037" i="28"/>
  <c r="D135" i="28"/>
  <c r="D525" i="28"/>
  <c r="D615" i="28"/>
  <c r="C152" i="23" l="1"/>
  <c r="D152" i="23" s="1"/>
  <c r="D147" i="23"/>
  <c r="C147" i="23"/>
  <c r="C140" i="23"/>
  <c r="D140" i="23" s="1"/>
  <c r="C127" i="23"/>
  <c r="D127" i="23" s="1"/>
  <c r="D122" i="23"/>
  <c r="C122" i="23"/>
  <c r="C115" i="23"/>
  <c r="D115" i="23" s="1"/>
  <c r="D128" i="23" s="1"/>
  <c r="E128" i="23" s="1"/>
  <c r="C102" i="23"/>
  <c r="D102" i="23" s="1"/>
  <c r="D97" i="23"/>
  <c r="C97" i="23"/>
  <c r="C90" i="23"/>
  <c r="D90" i="23" s="1"/>
  <c r="D77" i="23"/>
  <c r="C77" i="23"/>
  <c r="C72" i="23"/>
  <c r="D72" i="23" s="1"/>
  <c r="D65" i="23"/>
  <c r="C65" i="23"/>
  <c r="D52" i="23"/>
  <c r="C52" i="23"/>
  <c r="C47" i="23"/>
  <c r="D47" i="23" s="1"/>
  <c r="D40" i="23"/>
  <c r="D53" i="23" s="1"/>
  <c r="E53" i="23" s="1"/>
  <c r="C40" i="23"/>
  <c r="C27" i="23"/>
  <c r="D27" i="23" s="1"/>
  <c r="C22" i="23"/>
  <c r="D22" i="23" s="1"/>
  <c r="C15" i="23"/>
  <c r="D15" i="23" s="1"/>
  <c r="E246" i="11"/>
  <c r="E247" i="11" s="1"/>
  <c r="D246" i="11"/>
  <c r="D247" i="11" s="1"/>
  <c r="C246" i="11"/>
  <c r="C247" i="11" s="1"/>
  <c r="E236" i="11"/>
  <c r="D236" i="11"/>
  <c r="C236" i="11"/>
  <c r="E224" i="11"/>
  <c r="D224" i="11"/>
  <c r="C224" i="11"/>
  <c r="E215" i="11"/>
  <c r="D215" i="11"/>
  <c r="C215" i="11"/>
  <c r="E195" i="11"/>
  <c r="D195" i="11"/>
  <c r="C195" i="11"/>
  <c r="E153" i="11"/>
  <c r="D153" i="11"/>
  <c r="C153" i="11"/>
  <c r="E124" i="11"/>
  <c r="D124" i="11"/>
  <c r="C124" i="11"/>
  <c r="E101" i="11"/>
  <c r="D101" i="11"/>
  <c r="C101" i="11"/>
  <c r="E80" i="11"/>
  <c r="D80" i="11"/>
  <c r="C80" i="11"/>
  <c r="E53" i="11"/>
  <c r="D53" i="11"/>
  <c r="C53" i="11"/>
  <c r="E27" i="11"/>
  <c r="D27" i="11"/>
  <c r="C27" i="11"/>
  <c r="G75" i="9"/>
  <c r="F75" i="9"/>
  <c r="E75" i="9"/>
  <c r="G58" i="9"/>
  <c r="F58" i="9"/>
  <c r="E58" i="9"/>
  <c r="G57" i="9"/>
  <c r="F57" i="9"/>
  <c r="E57" i="9"/>
  <c r="G52" i="9"/>
  <c r="F52" i="9"/>
  <c r="E52" i="9"/>
  <c r="G50" i="9"/>
  <c r="F50" i="9"/>
  <c r="E50" i="9"/>
  <c r="G46" i="9"/>
  <c r="F46" i="9"/>
  <c r="E46" i="9"/>
  <c r="G45" i="9"/>
  <c r="F45" i="9"/>
  <c r="E45" i="9"/>
  <c r="G44" i="9"/>
  <c r="F44" i="9"/>
  <c r="E44" i="9"/>
  <c r="G43" i="9"/>
  <c r="F43" i="9"/>
  <c r="E43" i="9"/>
  <c r="G42" i="9"/>
  <c r="F42" i="9"/>
  <c r="E42" i="9"/>
  <c r="G41" i="9"/>
  <c r="F41" i="9"/>
  <c r="E41" i="9"/>
  <c r="G40" i="9"/>
  <c r="F40" i="9"/>
  <c r="E40" i="9"/>
  <c r="F38" i="9"/>
  <c r="F37" i="9"/>
  <c r="F36" i="9"/>
  <c r="F35" i="9"/>
  <c r="F34" i="9"/>
  <c r="F33" i="9"/>
  <c r="F32" i="9"/>
  <c r="F31" i="9"/>
  <c r="F30" i="9"/>
  <c r="G29" i="9"/>
  <c r="E29" i="9"/>
  <c r="G28" i="9"/>
  <c r="E28" i="9"/>
  <c r="G27" i="9"/>
  <c r="E27" i="9"/>
  <c r="G26" i="9"/>
  <c r="E26" i="9"/>
  <c r="G25" i="9"/>
  <c r="E25" i="9"/>
  <c r="G24" i="9"/>
  <c r="E24" i="9"/>
  <c r="G23" i="9"/>
  <c r="E23" i="9"/>
  <c r="G22" i="9"/>
  <c r="E22" i="9"/>
  <c r="G21" i="9"/>
  <c r="E21" i="9"/>
  <c r="G19" i="9"/>
  <c r="F19" i="9"/>
  <c r="E19" i="9"/>
  <c r="G18" i="9"/>
  <c r="F18" i="9"/>
  <c r="E18" i="9"/>
  <c r="G17" i="9"/>
  <c r="F17" i="9"/>
  <c r="E17" i="9"/>
  <c r="G16" i="9"/>
  <c r="F16" i="9"/>
  <c r="G13" i="9"/>
  <c r="F13" i="9"/>
  <c r="E13" i="9"/>
  <c r="G12" i="9"/>
  <c r="G11" i="9"/>
  <c r="F11" i="9"/>
  <c r="E11" i="9"/>
  <c r="G9" i="9"/>
  <c r="F9" i="9"/>
  <c r="E9" i="9"/>
  <c r="G7" i="9"/>
  <c r="F7" i="9"/>
  <c r="E7" i="9"/>
  <c r="G6" i="9"/>
  <c r="F6" i="9"/>
  <c r="E6" i="9"/>
  <c r="G5" i="9"/>
  <c r="F5" i="9"/>
  <c r="E5" i="9"/>
  <c r="G4" i="9"/>
  <c r="G90" i="9" s="1"/>
  <c r="F4" i="9"/>
  <c r="F90" i="9" s="1"/>
  <c r="E4" i="9"/>
  <c r="E90" i="9" s="1"/>
  <c r="E93" i="9" s="1"/>
  <c r="N278" i="2"/>
  <c r="N266" i="2"/>
  <c r="N272" i="2"/>
  <c r="N284" i="2"/>
  <c r="N286" i="2"/>
  <c r="N291" i="2"/>
  <c r="N259" i="2"/>
  <c r="N132" i="2"/>
  <c r="N114" i="2"/>
  <c r="N93" i="2"/>
  <c r="N112" i="2"/>
  <c r="N77" i="2"/>
  <c r="N38" i="2"/>
  <c r="N82" i="2"/>
  <c r="N124" i="2"/>
  <c r="N102" i="2"/>
  <c r="N159" i="2"/>
  <c r="N158" i="2"/>
  <c r="N106" i="2"/>
  <c r="N111" i="2"/>
  <c r="N101" i="2"/>
  <c r="N51" i="2"/>
  <c r="N182" i="2"/>
  <c r="N142" i="2"/>
  <c r="H29" i="2"/>
  <c r="Z69" i="25"/>
  <c r="Z68" i="25"/>
  <c r="Z65" i="25"/>
  <c r="Z67" i="25"/>
  <c r="Z66" i="25"/>
  <c r="Z63" i="25"/>
  <c r="Z35" i="25"/>
  <c r="Z61" i="25"/>
  <c r="Z62" i="25"/>
  <c r="Z57" i="25"/>
  <c r="Z34" i="25"/>
  <c r="Z48" i="25"/>
  <c r="Z56" i="25"/>
  <c r="Z40" i="25"/>
  <c r="Z39" i="25"/>
  <c r="Z59" i="25"/>
  <c r="Z42" i="25"/>
  <c r="Z49" i="25"/>
  <c r="Z55" i="25"/>
  <c r="Z54" i="25"/>
  <c r="Z46" i="25"/>
  <c r="Z52" i="25"/>
  <c r="Z53" i="25"/>
  <c r="Z51" i="25"/>
  <c r="Z41" i="25"/>
  <c r="Z47" i="25"/>
  <c r="Z45" i="25"/>
  <c r="Z33" i="25"/>
  <c r="Z50" i="25"/>
  <c r="Z44" i="25"/>
  <c r="Z60" i="25"/>
  <c r="Z38" i="25"/>
  <c r="Z32" i="25"/>
  <c r="Z31" i="25"/>
  <c r="Z30" i="25"/>
  <c r="Z29" i="25"/>
  <c r="Z28" i="25"/>
  <c r="Z27" i="25"/>
  <c r="Z26" i="25"/>
  <c r="Z25" i="25"/>
  <c r="Z24" i="25"/>
  <c r="Z23" i="25"/>
  <c r="Z20" i="25"/>
  <c r="Z18" i="25"/>
  <c r="Z13" i="25"/>
  <c r="Z22" i="25"/>
  <c r="Z14" i="25"/>
  <c r="Z16" i="25"/>
  <c r="Z21" i="25"/>
  <c r="N18" i="25"/>
  <c r="Z17" i="25" s="1"/>
  <c r="Z15" i="25"/>
  <c r="Z19" i="25"/>
  <c r="Z12" i="25"/>
  <c r="Z11" i="25"/>
  <c r="Z10" i="25"/>
  <c r="C404" i="24"/>
  <c r="D404" i="24" s="1"/>
  <c r="C399" i="24"/>
  <c r="D399" i="24" s="1"/>
  <c r="C392" i="24"/>
  <c r="D392" i="24" s="1"/>
  <c r="C378" i="24"/>
  <c r="D378" i="24" s="1"/>
  <c r="C373" i="24"/>
  <c r="D373" i="24" s="1"/>
  <c r="C366" i="24"/>
  <c r="D366" i="24" s="1"/>
  <c r="D379" i="24" s="1"/>
  <c r="E379" i="24" s="1"/>
  <c r="C353" i="24"/>
  <c r="D353" i="24" s="1"/>
  <c r="D348" i="24"/>
  <c r="C348" i="24"/>
  <c r="C341" i="24"/>
  <c r="D341" i="24" s="1"/>
  <c r="D354" i="24" s="1"/>
  <c r="D327" i="24"/>
  <c r="C327" i="24"/>
  <c r="C322" i="24"/>
  <c r="D322" i="24" s="1"/>
  <c r="C315" i="24"/>
  <c r="D315" i="24" s="1"/>
  <c r="D328" i="24" s="1"/>
  <c r="D302" i="24"/>
  <c r="C302" i="24"/>
  <c r="C297" i="24"/>
  <c r="D297" i="24" s="1"/>
  <c r="D290" i="24"/>
  <c r="D303" i="24" s="1"/>
  <c r="C290" i="24"/>
  <c r="D276" i="24"/>
  <c r="C276" i="24"/>
  <c r="E273" i="24"/>
  <c r="C271" i="24"/>
  <c r="D271" i="24" s="1"/>
  <c r="C264" i="24"/>
  <c r="D264" i="24" s="1"/>
  <c r="D277" i="24" s="1"/>
  <c r="E277" i="24" s="1"/>
  <c r="D251" i="24"/>
  <c r="C251" i="24"/>
  <c r="E248" i="24"/>
  <c r="D246" i="24"/>
  <c r="C246" i="24"/>
  <c r="C239" i="24"/>
  <c r="D239" i="24" s="1"/>
  <c r="D252" i="24" s="1"/>
  <c r="E252" i="24" s="1"/>
  <c r="D226" i="24"/>
  <c r="C226" i="24"/>
  <c r="C221" i="24"/>
  <c r="D221" i="24" s="1"/>
  <c r="C214" i="24"/>
  <c r="D214" i="24" s="1"/>
  <c r="D227" i="24" s="1"/>
  <c r="D201" i="24"/>
  <c r="C201" i="24"/>
  <c r="C196" i="24"/>
  <c r="D196" i="24" s="1"/>
  <c r="C189" i="24"/>
  <c r="D189" i="24" s="1"/>
  <c r="D202" i="24" s="1"/>
  <c r="E202" i="24" s="1"/>
  <c r="D176" i="24"/>
  <c r="C176" i="24"/>
  <c r="C171" i="24"/>
  <c r="D171" i="24" s="1"/>
  <c r="C164" i="24"/>
  <c r="D164" i="24" s="1"/>
  <c r="D177" i="24" s="1"/>
  <c r="E177" i="24" s="1"/>
  <c r="D151" i="24"/>
  <c r="C151" i="24"/>
  <c r="C146" i="24"/>
  <c r="D146" i="24" s="1"/>
  <c r="C139" i="24"/>
  <c r="D139" i="24" s="1"/>
  <c r="D152" i="24" s="1"/>
  <c r="E152" i="24" s="1"/>
  <c r="D126" i="24"/>
  <c r="C126" i="24"/>
  <c r="C121" i="24"/>
  <c r="D121" i="24" s="1"/>
  <c r="C114" i="24"/>
  <c r="D114" i="24" s="1"/>
  <c r="D127" i="24" s="1"/>
  <c r="E127" i="24" s="1"/>
  <c r="D101" i="24"/>
  <c r="C101" i="24"/>
  <c r="C96" i="24"/>
  <c r="D96" i="24" s="1"/>
  <c r="D89" i="24"/>
  <c r="D102" i="24" s="1"/>
  <c r="C89" i="24"/>
  <c r="D76" i="24"/>
  <c r="C76" i="24"/>
  <c r="C71" i="24"/>
  <c r="D71" i="24" s="1"/>
  <c r="D64" i="24"/>
  <c r="C64" i="24"/>
  <c r="E61" i="24"/>
  <c r="D51" i="24"/>
  <c r="C51" i="24"/>
  <c r="C46" i="24"/>
  <c r="D46" i="24" s="1"/>
  <c r="D39" i="24"/>
  <c r="D52" i="24" s="1"/>
  <c r="C39" i="24"/>
  <c r="D25" i="24"/>
  <c r="C25" i="24"/>
  <c r="C20" i="24"/>
  <c r="D20" i="24" s="1"/>
  <c r="D13" i="24"/>
  <c r="D26" i="24" s="1"/>
  <c r="E26" i="24" s="1"/>
  <c r="C13" i="24"/>
  <c r="H30" i="1"/>
  <c r="D28" i="23" l="1"/>
  <c r="D77" i="24"/>
  <c r="E77" i="24" s="1"/>
  <c r="D405" i="24"/>
  <c r="E405" i="24" s="1"/>
  <c r="D103" i="23"/>
  <c r="E103" i="23" s="1"/>
  <c r="D153" i="23"/>
</calcChain>
</file>

<file path=xl/comments1.xml><?xml version="1.0" encoding="utf-8"?>
<comments xmlns="http://schemas.openxmlformats.org/spreadsheetml/2006/main">
  <authors>
    <author>Autor</author>
    <author>Horhí Peter, Mgr.</author>
  </authors>
  <commentList>
    <comment ref="C24" authorId="0" shapeId="0">
      <text>
        <r>
          <rPr>
            <b/>
            <sz val="9"/>
            <color indexed="81"/>
            <rFont val="Segoe UI"/>
            <family val="2"/>
            <charset val="238"/>
          </rPr>
          <t>Autor:</t>
        </r>
        <r>
          <rPr>
            <sz val="9"/>
            <color indexed="81"/>
            <rFont val="Segoe UI"/>
            <family val="2"/>
            <charset val="238"/>
          </rPr>
          <t xml:space="preserve">
Investičná stratégia MS SR: 2.2.4.2 - investície do digitalizácie pre oblasť väzenstva str. 21 </t>
        </r>
      </text>
    </comment>
    <comment ref="C54" authorId="0" shapeId="0">
      <text>
        <r>
          <rPr>
            <b/>
            <sz val="9"/>
            <color indexed="81"/>
            <rFont val="Segoe UI"/>
            <family val="2"/>
            <charset val="238"/>
          </rPr>
          <t>Autor:</t>
        </r>
        <r>
          <rPr>
            <sz val="9"/>
            <color indexed="81"/>
            <rFont val="Segoe UI"/>
            <family val="2"/>
            <charset val="238"/>
          </rPr>
          <t xml:space="preserve">
Investičná stratégia MS SR: 2.2.4.2 - investície do digitalizácie pre oblasť väzenstva str. 21 </t>
        </r>
      </text>
    </comment>
    <comment ref="C84" authorId="0" shapeId="0">
      <text>
        <r>
          <rPr>
            <b/>
            <sz val="9"/>
            <color indexed="81"/>
            <rFont val="Segoe UI"/>
            <family val="2"/>
            <charset val="238"/>
          </rPr>
          <t>Autor:</t>
        </r>
        <r>
          <rPr>
            <sz val="9"/>
            <color indexed="81"/>
            <rFont val="Segoe UI"/>
            <family val="2"/>
            <charset val="238"/>
          </rPr>
          <t xml:space="preserve">
Investičná stratégia MS SR: 2.2.4.2 - investície do digitalizácie pre oblasť väzenstva str. 21 </t>
        </r>
      </text>
    </comment>
    <comment ref="C114" authorId="0" shapeId="0">
      <text>
        <r>
          <rPr>
            <b/>
            <sz val="9"/>
            <color indexed="81"/>
            <rFont val="Segoe UI"/>
            <family val="2"/>
            <charset val="238"/>
          </rPr>
          <t>Autor:</t>
        </r>
        <r>
          <rPr>
            <sz val="9"/>
            <color indexed="81"/>
            <rFont val="Segoe UI"/>
            <family val="2"/>
            <charset val="238"/>
          </rPr>
          <t xml:space="preserve">
Investičná stratégia MS SR: 2.2.4.2 - investície do digitalizácie pre oblasť väzenstva str. 21 </t>
        </r>
      </text>
    </comment>
    <comment ref="C144" authorId="0" shapeId="0">
      <text>
        <r>
          <rPr>
            <b/>
            <sz val="9"/>
            <color indexed="81"/>
            <rFont val="Segoe UI"/>
            <family val="2"/>
            <charset val="238"/>
          </rPr>
          <t>Autor:</t>
        </r>
        <r>
          <rPr>
            <sz val="9"/>
            <color indexed="81"/>
            <rFont val="Segoe UI"/>
            <family val="2"/>
            <charset val="238"/>
          </rPr>
          <t xml:space="preserve">
Investičná stratégia MS SR: 2.2.5.4 - HW a SW modrnizácia zboru a justície - str. 25.</t>
        </r>
      </text>
    </comment>
    <comment ref="C174" authorId="0" shapeId="0">
      <text>
        <r>
          <rPr>
            <b/>
            <sz val="9"/>
            <color indexed="81"/>
            <rFont val="Segoe UI"/>
            <family val="2"/>
            <charset val="238"/>
          </rPr>
          <t>Autor:</t>
        </r>
        <r>
          <rPr>
            <sz val="9"/>
            <color indexed="81"/>
            <rFont val="Segoe UI"/>
            <family val="2"/>
            <charset val="238"/>
          </rPr>
          <t xml:space="preserve">
Investičná stratégia MS SR: 2.2.5.4 - HW a SW modrnizácia zboru a justície - str. 25.</t>
        </r>
      </text>
    </comment>
    <comment ref="C197" authorId="0" shapeId="0">
      <text>
        <r>
          <rPr>
            <b/>
            <sz val="9"/>
            <color indexed="81"/>
            <rFont val="Segoe UI"/>
            <family val="2"/>
            <charset val="238"/>
          </rPr>
          <t>Autor:</t>
        </r>
        <r>
          <rPr>
            <sz val="9"/>
            <color indexed="81"/>
            <rFont val="Segoe UI"/>
            <family val="2"/>
            <charset val="238"/>
          </rPr>
          <t xml:space="preserve">
Investičná stratégia MS SR: 2.2.4.2 - investície do digitalizácie pre oblasť väzenstva str. 21.
"</t>
        </r>
        <r>
          <rPr>
            <i/>
            <sz val="9"/>
            <color indexed="81"/>
            <rFont val="Segoe UI"/>
            <family val="2"/>
            <charset val="238"/>
          </rPr>
          <t>V súvislosti s povinnosťou realizácie bezpečnostných opatrení v rámci informačných systémov verejnej správy vyplývajúcich z platnej legislatívy je nevyhnutné zabezpečenie replikačného dátového centra, geografického clustra datacentra</t>
        </r>
        <r>
          <rPr>
            <sz val="9"/>
            <color indexed="81"/>
            <rFont val="Segoe UI"/>
            <family val="2"/>
            <charset val="238"/>
          </rPr>
          <t xml:space="preserve"> ..."
</t>
        </r>
      </text>
    </comment>
    <comment ref="C227" authorId="0" shapeId="0">
      <text>
        <r>
          <rPr>
            <b/>
            <sz val="9"/>
            <color indexed="81"/>
            <rFont val="Segoe UI"/>
            <family val="2"/>
            <charset val="238"/>
          </rPr>
          <t>Autor:</t>
        </r>
        <r>
          <rPr>
            <sz val="9"/>
            <color indexed="81"/>
            <rFont val="Segoe UI"/>
            <family val="2"/>
            <charset val="238"/>
          </rPr>
          <t xml:space="preserve">
Investičná stratégia MS SR: 2.2.5.4 - HW a SW modrnizácia zboru a justície - str. 25.
V súlade spožiadavkou vyhlášky NBÚ 362/2018. </t>
        </r>
      </text>
    </comment>
    <comment ref="C257" authorId="0" shapeId="0">
      <text>
        <r>
          <rPr>
            <b/>
            <sz val="9"/>
            <color indexed="81"/>
            <rFont val="Segoe UI"/>
            <family val="2"/>
            <charset val="238"/>
          </rPr>
          <t>Autor:</t>
        </r>
        <r>
          <rPr>
            <sz val="9"/>
            <color indexed="81"/>
            <rFont val="Segoe UI"/>
            <family val="2"/>
            <charset val="238"/>
          </rPr>
          <t xml:space="preserve">
Vyplýva z legislatívy EU + Zák 69/2018, ktorý radí ZVJS do kategórie 3 (prevádzkovateľ IS VS)</t>
        </r>
      </text>
    </comment>
    <comment ref="C264" authorId="0" shapeId="0">
      <text>
        <r>
          <rPr>
            <b/>
            <sz val="9"/>
            <color indexed="81"/>
            <rFont val="Segoe UI"/>
            <family val="2"/>
            <charset val="238"/>
          </rPr>
          <t>Autor:</t>
        </r>
        <r>
          <rPr>
            <sz val="9"/>
            <color indexed="81"/>
            <rFont val="Segoe UI"/>
            <family val="2"/>
            <charset val="238"/>
          </rPr>
          <t xml:space="preserve">
Investičná stratégia MS SR: 2.2.5.3 - 2.2.5.3 Zabezpečenie zvýšenia bezpečnosti a monitoringu v prostredí sietí a informačných systémov Zboru väzenskej a justičnej stráže - str. 24</t>
        </r>
      </text>
    </comment>
    <comment ref="C287" authorId="0" shapeId="0">
      <text>
        <r>
          <rPr>
            <b/>
            <sz val="9"/>
            <color indexed="81"/>
            <rFont val="Segoe UI"/>
            <family val="2"/>
            <charset val="238"/>
          </rPr>
          <t>Autor:</t>
        </r>
        <r>
          <rPr>
            <sz val="9"/>
            <color indexed="81"/>
            <rFont val="Segoe UI"/>
            <family val="2"/>
            <charset val="238"/>
          </rPr>
          <t xml:space="preserve">
Vyplýva z legislatívy EU + Zák 69/2018, ktorý radí ZVJS do kategórie 3 (prevádzkovateľ IS VS)</t>
        </r>
      </text>
    </comment>
    <comment ref="C324" authorId="0" shapeId="0">
      <text>
        <r>
          <rPr>
            <b/>
            <sz val="9"/>
            <color indexed="81"/>
            <rFont val="Segoe UI"/>
            <family val="2"/>
            <charset val="238"/>
          </rPr>
          <t>Autor:</t>
        </r>
        <r>
          <rPr>
            <sz val="9"/>
            <color indexed="81"/>
            <rFont val="Segoe UI"/>
            <family val="2"/>
            <charset val="238"/>
          </rPr>
          <t xml:space="preserve">
Investičná stratégia MS SR: 2.2.5.3 - 2.2.5.3 Zabezpečenie zvýšenia bezpečnosti a monitoringu v prostredí sietí a informačných systémov Zboru väzenskej a justičnej stráže - str. 24</t>
        </r>
      </text>
    </comment>
    <comment ref="C348" authorId="0" shapeId="0">
      <text>
        <r>
          <rPr>
            <b/>
            <sz val="9"/>
            <color indexed="81"/>
            <rFont val="Segoe UI"/>
            <family val="2"/>
            <charset val="238"/>
          </rPr>
          <t>Autor:</t>
        </r>
        <r>
          <rPr>
            <sz val="9"/>
            <color indexed="81"/>
            <rFont val="Segoe UI"/>
            <family val="2"/>
            <charset val="238"/>
          </rPr>
          <t xml:space="preserve">
Tuto som si bodmi neni istý... Myslím si, že OPII / teraz OPRaP sa vláda zaviazala financovať....</t>
        </r>
      </text>
    </comment>
    <comment ref="C349" authorId="0" shapeId="0">
      <text>
        <r>
          <rPr>
            <b/>
            <sz val="9"/>
            <color indexed="81"/>
            <rFont val="Segoe UI"/>
            <family val="2"/>
            <charset val="238"/>
          </rPr>
          <t>Autor:</t>
        </r>
        <r>
          <rPr>
            <sz val="9"/>
            <color indexed="81"/>
            <rFont val="Segoe UI"/>
            <family val="2"/>
            <charset val="238"/>
          </rPr>
          <t xml:space="preserve">
Programové vyhlásenie vlády - trestná politika štátu a väzenstvo - str. 11.
Možné pridfelenien bodov v rámci humanizácie a zmierňovania obmezdení osôb vo výkone väzby a výkone trestu.</t>
        </r>
      </text>
    </comment>
    <comment ref="C379" authorId="0" shapeId="0">
      <text>
        <r>
          <rPr>
            <b/>
            <sz val="9"/>
            <color indexed="81"/>
            <rFont val="Segoe UI"/>
            <family val="2"/>
            <charset val="238"/>
          </rPr>
          <t>Autor:</t>
        </r>
        <r>
          <rPr>
            <sz val="9"/>
            <color indexed="81"/>
            <rFont val="Segoe UI"/>
            <family val="2"/>
            <charset val="238"/>
          </rPr>
          <t xml:space="preserve">
Programové vyhlásenie vlády - trestná politika štátu a väzenstvo - str. 11.
"Vláda SR v súlade s medzinárodnými štandardmi zavedie zo strany verejného ochrancu práv pravidelný monitoring dodržiavania práv odsúdených vo výkone trestu odňatia slobody a na iných miestach, kde je obmedzená osobná sloboda</t>
        </r>
      </text>
    </comment>
    <comment ref="C38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investičnje stratégii MS SR v.4 (4.11.2021), príloha č. 1, časť 2.2.2 - oblasť bezpečnosti a prevencie (str.34)</t>
        </r>
      </text>
    </comment>
    <comment ref="C389" authorId="0" shapeId="0">
      <text>
        <r>
          <rPr>
            <b/>
            <sz val="9"/>
            <color indexed="81"/>
            <rFont val="Segoe UI"/>
            <family val="2"/>
            <charset val="238"/>
          </rPr>
          <t>Autor:</t>
        </r>
        <r>
          <rPr>
            <sz val="9"/>
            <color indexed="81"/>
            <rFont val="Segoe UI"/>
            <family val="2"/>
            <charset val="238"/>
          </rPr>
          <t xml:space="preserve">
súvisí s projektom OPII.</t>
        </r>
      </text>
    </comment>
    <comment ref="C409" authorId="0" shapeId="0">
      <text>
        <r>
          <rPr>
            <b/>
            <sz val="9"/>
            <color indexed="81"/>
            <rFont val="Segoe UI"/>
            <family val="2"/>
            <charset val="238"/>
          </rPr>
          <t>Autor:</t>
        </r>
        <r>
          <rPr>
            <sz val="9"/>
            <color indexed="81"/>
            <rFont val="Segoe UI"/>
            <family val="2"/>
            <charset val="238"/>
          </rPr>
          <t xml:space="preserve">
Programové vyhlásenie vlády - trestná politika štátu a väzenstvo - str. 11.
"Vláda SR v súlade s medzinárodnými štandardmi zavedie zo strany verejného ochrancu práv pravidelný monitoring dodržiavania práv odsúdených vo výkone trestu odňatia slobody a na iných miestach, kde je obmedzená osobná sloboda</t>
        </r>
      </text>
    </comment>
    <comment ref="C41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investičnje stratégii MS SR v.4 (4.11.2021), príloha č. 1, časť 2.2.2 - oblasť bezpečnosti a prevencie (str. 34)</t>
        </r>
      </text>
    </comment>
    <comment ref="C419" authorId="0" shapeId="0">
      <text>
        <r>
          <rPr>
            <b/>
            <sz val="9"/>
            <color indexed="81"/>
            <rFont val="Segoe UI"/>
            <family val="2"/>
            <charset val="238"/>
          </rPr>
          <t>Autor:</t>
        </r>
        <r>
          <rPr>
            <sz val="9"/>
            <color indexed="81"/>
            <rFont val="Segoe UI"/>
            <family val="2"/>
            <charset val="238"/>
          </rPr>
          <t xml:space="preserve">
súvisí s projektom OPII.</t>
        </r>
      </text>
    </comment>
    <comment ref="C44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2.2.2 - Investičné ciele v oblasti dronov a protidronovej ochrany (str. 35)</t>
        </r>
      </text>
    </comment>
    <comment ref="C47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2.2.2 - Investičné ciele v oblasti dronov a protidronovej ochrany (str. 35)</t>
        </r>
      </text>
    </comment>
    <comment ref="C50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2.2.2 - Investičné ciele v oblasti dronov a protidronovej ochrany (str. 35)</t>
        </r>
      </text>
    </comment>
    <comment ref="C53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2.2.2 -Investičné ciele pre oblasť detekcie nepovolených vecí (str. 35)</t>
        </r>
      </text>
    </comment>
    <comment ref="C56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2.2.2 -Investičné ciele pre oblasť detekcie nepovolených vecí (str. 35)</t>
        </r>
      </text>
    </comment>
    <comment ref="C59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2.2.2 -Investičné ciele pre oblasť detekcie nepovolených vecí (str. 35)</t>
        </r>
      </text>
    </comment>
    <comment ref="C617" authorId="1" shapeId="0">
      <text>
        <r>
          <rPr>
            <b/>
            <sz val="9"/>
            <color indexed="81"/>
            <rFont val="Segoe UI"/>
            <family val="2"/>
            <charset val="238"/>
          </rPr>
          <t>Horhí Peter, Mgr.:</t>
        </r>
        <r>
          <rPr>
            <sz val="9"/>
            <color indexed="81"/>
            <rFont val="Segoe UI"/>
            <family val="2"/>
            <charset val="238"/>
          </rPr>
          <t xml:space="preserve">
Zákon o ZVJS /č. 4/2001 Z.z.  =  § 4 písm. n) – q), § 65e)
Trestný poriadok  /zákona č. 301/2005 Z.z.  =  § 7 ods. 1 písm. f /                                Zákon o  priestupkoch /372/1990 Zb.  =  § 58 ods. 3 písm. c./ </t>
        </r>
      </text>
    </comment>
    <comment ref="C624" authorId="0" shapeId="0">
      <text>
        <r>
          <rPr>
            <b/>
            <sz val="9"/>
            <color indexed="81"/>
            <rFont val="Segoe UI"/>
            <family val="2"/>
            <charset val="238"/>
          </rPr>
          <t>Autor:</t>
        </r>
        <r>
          <rPr>
            <sz val="9"/>
            <color indexed="81"/>
            <rFont val="Segoe UI"/>
            <family val="2"/>
            <charset val="238"/>
          </rPr>
          <t xml:space="preserve">
Uvedené v koncepcii väzenstva na roky 2021 - 2030.
</t>
        </r>
      </text>
    </comment>
    <comment ref="C647" authorId="1" shapeId="0">
      <text>
        <r>
          <rPr>
            <b/>
            <sz val="9"/>
            <color indexed="81"/>
            <rFont val="Segoe UI"/>
            <family val="2"/>
            <charset val="238"/>
          </rPr>
          <t>Horhí Peter, Mgr.:</t>
        </r>
        <r>
          <rPr>
            <sz val="9"/>
            <color indexed="81"/>
            <rFont val="Segoe UI"/>
            <family val="2"/>
            <charset val="238"/>
          </rPr>
          <t xml:space="preserve">
Zákon o ZVJS /č. 4/2001 Z.z.  =  § 4 písm. n) – q), § 65e)
Trestný poriadok  /zákona č. 301/2005 Z.z.  =  § 7 ods. 1 písm. f /                                Zákon o  priestupkoch /372/1990 Zb.  =  § 58 ods. 3 písm. c./ </t>
        </r>
      </text>
    </comment>
    <comment ref="C654" authorId="0" shapeId="0">
      <text>
        <r>
          <rPr>
            <b/>
            <sz val="9"/>
            <color indexed="81"/>
            <rFont val="Segoe UI"/>
            <family val="2"/>
            <charset val="238"/>
          </rPr>
          <t>Autor:</t>
        </r>
        <r>
          <rPr>
            <sz val="9"/>
            <color indexed="81"/>
            <rFont val="Segoe UI"/>
            <family val="2"/>
            <charset val="238"/>
          </rPr>
          <t xml:space="preserve">
Uvedené v koncepcii väzenstva na roky 2021 - 2030.
</t>
        </r>
      </text>
    </comment>
    <comment ref="C677" authorId="1" shapeId="0">
      <text>
        <r>
          <rPr>
            <b/>
            <sz val="9"/>
            <color indexed="81"/>
            <rFont val="Segoe UI"/>
            <family val="2"/>
            <charset val="238"/>
          </rPr>
          <t>Horhí Peter, Mgr.:</t>
        </r>
        <r>
          <rPr>
            <sz val="9"/>
            <color indexed="81"/>
            <rFont val="Segoe UI"/>
            <family val="2"/>
            <charset val="238"/>
          </rPr>
          <t xml:space="preserve">
Zákon o ZVJS /č. 4/2001 Z.z.  =  § 4 písm. n) – q), § 65e)
Trestný poriadok  /zákona č. 301/2005 Z.z.  =  § 7 ods. 1 písm. f /                                Zákon o  priestupkoch /372/1990 Zb.  =  § 58 ods. 3 písm. c./ </t>
        </r>
      </text>
    </comment>
    <comment ref="C684" authorId="0" shapeId="0">
      <text>
        <r>
          <rPr>
            <b/>
            <sz val="9"/>
            <color indexed="81"/>
            <rFont val="Segoe UI"/>
            <family val="2"/>
            <charset val="238"/>
          </rPr>
          <t>Autor:</t>
        </r>
        <r>
          <rPr>
            <sz val="9"/>
            <color indexed="81"/>
            <rFont val="Segoe UI"/>
            <family val="2"/>
            <charset val="238"/>
          </rPr>
          <t xml:space="preserve">
Uvedené v koncepcii väzenstva na roky 2021 - 2030.
</t>
        </r>
      </text>
    </comment>
    <comment ref="C71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2.2.2 -Investičné ciele v oblasti kamier v eskortných vozidlách (str. 35)</t>
        </r>
      </text>
    </comment>
    <comment ref="C74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2.2.2 -Investičné ciele v oblasti kamier v eskortných vozidlách (str. 36)</t>
        </r>
      </text>
    </comment>
    <comment ref="C77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2.2.2 -Investičné ciele v oblasti kamier v eskortných vozidlách (str. 36)</t>
        </r>
      </text>
    </comment>
    <comment ref="C80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2.2.4  - oblasť podporných činností a udržateľnosti prístupu k životnému prostrediu (str. 36)</t>
        </r>
      </text>
    </comment>
    <comment ref="C834" authorId="0" shapeId="0">
      <text>
        <r>
          <rPr>
            <b/>
            <sz val="9"/>
            <color indexed="81"/>
            <rFont val="Segoe UI"/>
            <family val="2"/>
            <charset val="238"/>
          </rPr>
          <t>Autor:</t>
        </r>
        <r>
          <rPr>
            <sz val="9"/>
            <color indexed="81"/>
            <rFont val="Segoe UI"/>
            <family val="2"/>
            <charset val="238"/>
          </rPr>
          <t xml:space="preserve">
Uvedené v koncepcii väzenstva na roky 2021 - 2030.
</t>
        </r>
      </text>
    </comment>
    <comment ref="C864" authorId="0" shapeId="0">
      <text>
        <r>
          <rPr>
            <b/>
            <sz val="9"/>
            <color indexed="81"/>
            <rFont val="Segoe UI"/>
            <family val="2"/>
            <charset val="238"/>
          </rPr>
          <t>Autor:</t>
        </r>
        <r>
          <rPr>
            <sz val="9"/>
            <color indexed="81"/>
            <rFont val="Segoe UI"/>
            <family val="2"/>
            <charset val="238"/>
          </rPr>
          <t xml:space="preserve">
Uvedené v koncepcii väzenstva na roky 2021 - 2030.
</t>
        </r>
      </text>
    </comment>
    <comment ref="C894" authorId="0" shapeId="0">
      <text>
        <r>
          <rPr>
            <b/>
            <sz val="9"/>
            <color indexed="81"/>
            <rFont val="Segoe UI"/>
            <family val="2"/>
            <charset val="238"/>
          </rPr>
          <t>Autor:</t>
        </r>
        <r>
          <rPr>
            <sz val="9"/>
            <color indexed="81"/>
            <rFont val="Segoe UI"/>
            <family val="2"/>
            <charset val="238"/>
          </rPr>
          <t xml:space="preserve">
Uvedené v koncepcii väzenstva na roky 2021 - 2030.
Uvedené v investičnej stratégii MS SR v.4 (4.2.2022), príloha č. 1, časť 2.2.1  V oblasti zaobchádzania s väznenými osobami  - Investičné ciele so zámerom zlepšenia materiálnych podmienok výkonu väzby a výkonu trestu pre väznené osoby: (str. 34). 
</t>
        </r>
      </text>
    </comment>
    <comment ref="C924" authorId="0" shapeId="0">
      <text>
        <r>
          <rPr>
            <b/>
            <sz val="9"/>
            <color indexed="81"/>
            <rFont val="Segoe UI"/>
            <family val="2"/>
            <charset val="238"/>
          </rPr>
          <t>Autor:</t>
        </r>
        <r>
          <rPr>
            <sz val="9"/>
            <color indexed="81"/>
            <rFont val="Segoe UI"/>
            <family val="2"/>
            <charset val="238"/>
          </rPr>
          <t xml:space="preserve">
Uvedené v koncepcii väzenstva na roky 2021 - 2030.
</t>
        </r>
      </text>
    </comment>
  </commentList>
</comments>
</file>

<file path=xl/comments2.xml><?xml version="1.0" encoding="utf-8"?>
<comments xmlns="http://schemas.openxmlformats.org/spreadsheetml/2006/main">
  <authors>
    <author>VRANSKÁ Jarmila</author>
  </authors>
  <commentList>
    <comment ref="D60" authorId="0" shapeId="0">
      <text>
        <r>
          <rPr>
            <b/>
            <sz val="9"/>
            <color indexed="81"/>
            <rFont val="Segoe UI"/>
            <family val="2"/>
            <charset val="238"/>
          </rPr>
          <t>S.Jurčíková, sekcia informatiky a riadenia projektov, odbor e-Justice:</t>
        </r>
        <r>
          <rPr>
            <sz val="9"/>
            <color indexed="81"/>
            <rFont val="Segoe UI"/>
            <family val="2"/>
            <charset val="238"/>
          </rPr>
          <t xml:space="preserve">
OR
CSSR (nepriamo)</t>
        </r>
      </text>
    </comment>
    <comment ref="D63" authorId="0" shapeId="0">
      <text>
        <r>
          <rPr>
            <b/>
            <sz val="9"/>
            <color indexed="81"/>
            <rFont val="Segoe UI"/>
            <family val="2"/>
            <charset val="238"/>
          </rPr>
          <t>S.Jurčíková, sekcia informatiky a riadenia projektov, odbor e-Justice:</t>
        </r>
        <r>
          <rPr>
            <sz val="9"/>
            <color indexed="81"/>
            <rFont val="Segoe UI"/>
            <family val="2"/>
            <charset val="238"/>
          </rPr>
          <t xml:space="preserve">
OR</t>
        </r>
      </text>
    </comment>
    <comment ref="D65" authorId="0" shapeId="0">
      <text>
        <r>
          <rPr>
            <b/>
            <sz val="9"/>
            <color indexed="81"/>
            <rFont val="Segoe UI"/>
            <family val="2"/>
            <charset val="238"/>
          </rPr>
          <t>S.Jurčíková, sekcia informatiky a riadenia projektov, odbor e-Justice:</t>
        </r>
        <r>
          <rPr>
            <sz val="9"/>
            <color indexed="81"/>
            <rFont val="Segoe UI"/>
            <family val="2"/>
            <charset val="238"/>
          </rPr>
          <t xml:space="preserve">
OR</t>
        </r>
      </text>
    </comment>
    <comment ref="D66" authorId="0" shapeId="0">
      <text>
        <r>
          <rPr>
            <b/>
            <sz val="9"/>
            <color indexed="81"/>
            <rFont val="Segoe UI"/>
            <family val="2"/>
            <charset val="238"/>
          </rPr>
          <t>S.Jurčíková, sekcia informatiky a riadenia projektov, odbor e-Justice:</t>
        </r>
        <r>
          <rPr>
            <sz val="9"/>
            <color indexed="81"/>
            <rFont val="Segoe UI"/>
            <family val="2"/>
            <charset val="238"/>
          </rPr>
          <t xml:space="preserve">
OR, CSSR</t>
        </r>
      </text>
    </comment>
    <comment ref="D68" authorId="0" shapeId="0">
      <text>
        <r>
          <rPr>
            <b/>
            <sz val="9"/>
            <color indexed="81"/>
            <rFont val="Segoe UI"/>
            <family val="2"/>
            <charset val="238"/>
          </rPr>
          <t>S.Jurčíková, sekcia informatiky a riadenia projektov, odbor e-Justice:</t>
        </r>
        <r>
          <rPr>
            <sz val="9"/>
            <color indexed="81"/>
            <rFont val="Segoe UI"/>
            <family val="2"/>
            <charset val="238"/>
          </rPr>
          <t xml:space="preserve">
OR
CSSR</t>
        </r>
      </text>
    </comment>
    <comment ref="D69" authorId="0" shapeId="0">
      <text>
        <r>
          <rPr>
            <b/>
            <sz val="9"/>
            <color indexed="81"/>
            <rFont val="Segoe UI"/>
            <family val="2"/>
            <charset val="238"/>
          </rPr>
          <t>S.Jurčíková, sekcia informatiky a riadenia projektov, odbor e-Justice:</t>
        </r>
        <r>
          <rPr>
            <sz val="9"/>
            <color indexed="81"/>
            <rFont val="Segoe UI"/>
            <family val="2"/>
            <charset val="238"/>
          </rPr>
          <t xml:space="preserve">
OR
CSSR
Insolvency</t>
        </r>
      </text>
    </comment>
    <comment ref="D71" authorId="0" shapeId="0">
      <text>
        <r>
          <rPr>
            <b/>
            <sz val="9"/>
            <color indexed="81"/>
            <rFont val="Segoe UI"/>
            <family val="2"/>
            <charset val="238"/>
          </rPr>
          <t>S.Jurčíková, sekcia informatiky a riadenia projektov, odbor e-Justice:</t>
        </r>
        <r>
          <rPr>
            <sz val="9"/>
            <color indexed="81"/>
            <rFont val="Segoe UI"/>
            <family val="2"/>
            <charset val="238"/>
          </rPr>
          <t xml:space="preserve">
OR
CSSR (nepriamo)
</t>
        </r>
      </text>
    </comment>
    <comment ref="D74" authorId="0" shapeId="0">
      <text>
        <r>
          <rPr>
            <b/>
            <sz val="9"/>
            <color indexed="81"/>
            <rFont val="Segoe UI"/>
            <family val="2"/>
            <charset val="238"/>
          </rPr>
          <t>S.Jurčíková, sekcia informatiky a riadenia projektov, odbor e-Justice:</t>
        </r>
        <r>
          <rPr>
            <sz val="9"/>
            <color indexed="81"/>
            <rFont val="Segoe UI"/>
            <family val="2"/>
            <charset val="238"/>
          </rPr>
          <t xml:space="preserve">
OR
CSSR</t>
        </r>
      </text>
    </comment>
    <comment ref="D75" authorId="0" shapeId="0">
      <text>
        <r>
          <rPr>
            <b/>
            <sz val="9"/>
            <color indexed="81"/>
            <rFont val="Segoe UI"/>
            <family val="2"/>
            <charset val="238"/>
          </rPr>
          <t>S.Jurčíková, sekcia informatiky a riadenia projektov, odbor e-Justice:</t>
        </r>
        <r>
          <rPr>
            <sz val="9"/>
            <color indexed="81"/>
            <rFont val="Segoe UI"/>
            <family val="2"/>
            <charset val="238"/>
          </rPr>
          <t xml:space="preserve">
CSSR
OR</t>
        </r>
      </text>
    </comment>
  </commentList>
</comments>
</file>

<file path=xl/sharedStrings.xml><?xml version="1.0" encoding="utf-8"?>
<sst xmlns="http://schemas.openxmlformats.org/spreadsheetml/2006/main" count="12393" uniqueCount="2179">
  <si>
    <t>PRIORIZOVANÝ ZOZNAM INVESTIČNÝCH PROJEKTOV</t>
  </si>
  <si>
    <t>Kapitola:</t>
  </si>
  <si>
    <t>Sektor:</t>
  </si>
  <si>
    <t>Poradové číslo (podľa priority)</t>
  </si>
  <si>
    <t>Organizácia</t>
  </si>
  <si>
    <t>Názov projektu</t>
  </si>
  <si>
    <t>Oblasť</t>
  </si>
  <si>
    <t>Projektová príprava</t>
  </si>
  <si>
    <t>Fáza prípravy</t>
  </si>
  <si>
    <t>Rozpočet na projektovú prípravu [eur s DPH]</t>
  </si>
  <si>
    <t>Rozpočet na realizáciu projektu [eur s DPH]</t>
  </si>
  <si>
    <t>Zdroj financovania</t>
  </si>
  <si>
    <t>Zahájenie projektu [rok]</t>
  </si>
  <si>
    <t>Ukončenie projektu [rok]</t>
  </si>
  <si>
    <t>Nadväznosť na strategický cieľ</t>
  </si>
  <si>
    <t>ZVJS</t>
  </si>
  <si>
    <t>R</t>
  </si>
  <si>
    <t>SZ</t>
  </si>
  <si>
    <t>ŠR</t>
  </si>
  <si>
    <t>B</t>
  </si>
  <si>
    <t>Dôstojné podmienky pre zamestnancov a väznených v rámci ZVJS</t>
  </si>
  <si>
    <t>I</t>
  </si>
  <si>
    <t>IT</t>
  </si>
  <si>
    <t>Zvýšenie bezpečnosti počítačovej siete</t>
  </si>
  <si>
    <t>PP + R</t>
  </si>
  <si>
    <t>Z</t>
  </si>
  <si>
    <t xml:space="preserve">Nadstavba objektov v Nemocnici pre obvinených a odsúdených a ÚVTOS Trenčín, vrátane projektovej dokumentácie - 1., 2. a 3. etapa </t>
  </si>
  <si>
    <t>Výstavba objektu na výkon trestu v ÚVV Žilina</t>
  </si>
  <si>
    <t>Výstavba viacúčelového komplexu v ÚVV a ÚVTOS Ilava</t>
  </si>
  <si>
    <t>Rozšírenie prevádzkových priestorov v ÚVTOS Levoča - PD</t>
  </si>
  <si>
    <t>Koordinačný mechanizmus operačného programu Efektívna verejná správa (EVS) a Operačný program Integrovaná infraštruktúra (OPII)</t>
  </si>
  <si>
    <t>Rekonštrukcia výrobnej haly v ÚVTOS Sučany</t>
  </si>
  <si>
    <t>Rekonštrukcia a modernizácia tepelného hospodárstva v ÚVTOS Sučany</t>
  </si>
  <si>
    <t xml:space="preserve">Rekonštrukcia ÚVTOS Košice-Šaca - Rekonštrukcia tepelného hospodárstva </t>
  </si>
  <si>
    <t>Výstavba školiaceho a výcvikového strediska ZVJS (1. a 2. etapa)</t>
  </si>
  <si>
    <t>Rekonštrukcia centrálnych spádových práčovní ZVJS (1. a 2. etapa)</t>
  </si>
  <si>
    <t>Zníženie energetickej náročnosti väzenských objektov - rekonštrukcie tepelných obálok vybraných ústavov ZVJS (1. a 2. etapa)</t>
  </si>
  <si>
    <t>Spolufinancovanie Garantovaných energetických služieb. (GES)</t>
  </si>
  <si>
    <t xml:space="preserve">Rekonštrukcia vnútorných priestorov stravovacej prevádzky Želiezovce </t>
  </si>
  <si>
    <t>Rekonštrukcia vnútorných priestorov stravovacej prevádzky Prešov</t>
  </si>
  <si>
    <t>Rekonštrukcia areálu Otvoreného oddelenia v ústave Prešov</t>
  </si>
  <si>
    <t xml:space="preserve">Rozšírenie ubytovacej kapacity v ÚVTOS Nitra Chrenová </t>
  </si>
  <si>
    <t xml:space="preserve">PD - rekonštrukcia pôvodného objektu výkonu väzby a výkonu trestu, vstupného objektu, strážnych veži a ohradného múru v ÚVV a ÚVTOS Žilina </t>
  </si>
  <si>
    <t>Obmena vozového parku</t>
  </si>
  <si>
    <t>Stravovacia a chladiarenská technika - nákup gastrozariadení</t>
  </si>
  <si>
    <t>IS PBS - Vyšetrovatelia</t>
  </si>
  <si>
    <t>Nákup výpočtovej techniky</t>
  </si>
  <si>
    <t>Rozpis v rámci limitu</t>
  </si>
  <si>
    <t>Prebiehajúca investičná akcia</t>
  </si>
  <si>
    <t>Zmluva - link</t>
  </si>
  <si>
    <t>Zmluva - cena</t>
  </si>
  <si>
    <t>Podklady na hodnotenie</t>
  </si>
  <si>
    <t>Komentár</t>
  </si>
  <si>
    <t>Po 2024</t>
  </si>
  <si>
    <t>SPOLU</t>
  </si>
  <si>
    <t>Predvyplnené pole
Vysvetlivky v hárku "Parametre"</t>
  </si>
  <si>
    <t>Vývdavky investičnej akcie sú zmluvne dohdonuté a neodvratné. Áno/Nie.</t>
  </si>
  <si>
    <t>V prípade ak je v stĺpci "Fáza prípravy" IA označená ako zazmluvnená (Z, ZR) alebo ide o prebiehajúcu IA, je potrebné uviesť link na zmluvu v CRZ</t>
  </si>
  <si>
    <t>V prípade ak je v stĺpci "Fáza prípravy" IA označená ako zazmluvnená (Z, ZR) je potrebné uviesť sumu zo zmluvy. Ak sa zmluvná suma líši od rozpočtovej je nutné rozdiel vysvetliť v komentári (stĺpec BL)</t>
  </si>
  <si>
    <t xml:space="preserve">V prípade nového (nezazmluvneného) projektu nad 1 mil. eur uveďte, aké podklady poskytujete v prílohách na účely hodnotenia projektu. Predpokladané materiály pre projekty nad 1 mil. eur a nad 40 mil. eur v Príručke na zostavenie RVS (kapitola 1.2)
</t>
  </si>
  <si>
    <t>Detaily a poznámky ku IA</t>
  </si>
  <si>
    <t>Áno</t>
  </si>
  <si>
    <t>Nie</t>
  </si>
  <si>
    <t>Fáza</t>
  </si>
  <si>
    <t>Fáza (názov)</t>
  </si>
  <si>
    <t>Strategický zámer (investičný zámer) - prvotný návrh</t>
  </si>
  <si>
    <t>ŠU</t>
  </si>
  <si>
    <t>Štúdia uskutočniteľnosti</t>
  </si>
  <si>
    <t>EIA</t>
  </si>
  <si>
    <t>Posudzovanie vplyvov na životné prostredie</t>
  </si>
  <si>
    <t>UR</t>
  </si>
  <si>
    <t xml:space="preserve">Územné rozhodnutie </t>
  </si>
  <si>
    <t>SP</t>
  </si>
  <si>
    <t>Stavebné povolenie</t>
  </si>
  <si>
    <t>PO</t>
  </si>
  <si>
    <t>Príprava obstarávania (napr. dokumentácia)</t>
  </si>
  <si>
    <t>O</t>
  </si>
  <si>
    <t>Prebiehajúce obstarávanie</t>
  </si>
  <si>
    <t>ZR</t>
  </si>
  <si>
    <t>Podpísaná rámcová zmluva alebo zmluva, ktorá sa aktivuje až po vyzvaní</t>
  </si>
  <si>
    <t>Podpísaná zmluva</t>
  </si>
  <si>
    <t>Iné - v poznámke nutné vysvetliť</t>
  </si>
  <si>
    <t>Oblasť (názov)</t>
  </si>
  <si>
    <t>DI</t>
  </si>
  <si>
    <t>Budovy</t>
  </si>
  <si>
    <t>Iné</t>
  </si>
  <si>
    <t>Investičný plán</t>
  </si>
  <si>
    <t>Projektové príprava</t>
  </si>
  <si>
    <t>Projektové príprava (popis)</t>
  </si>
  <si>
    <t>PP</t>
  </si>
  <si>
    <t>Výdavky na projektovú prípravu (projektovä dokumentáciu)</t>
  </si>
  <si>
    <t xml:space="preserve">Výdavky na realizáciu projektu </t>
  </si>
  <si>
    <t>Výdavky na projektovú prípravu a realizáciu projektu spolu (v prípade ak sú v rámci IA rozpočtované spolu)</t>
  </si>
  <si>
    <t>Zdroj</t>
  </si>
  <si>
    <t>Zdroj (popis)</t>
  </si>
  <si>
    <t>Štátny rozpočet</t>
  </si>
  <si>
    <t>ŠR (NN)</t>
  </si>
  <si>
    <t>Štátny rozpočet - neoprávnené náklady</t>
  </si>
  <si>
    <t>ŠR (K)</t>
  </si>
  <si>
    <t>Štátny rozpočet - korekcie</t>
  </si>
  <si>
    <t>EU</t>
  </si>
  <si>
    <t>EŠIF</t>
  </si>
  <si>
    <t>Sp. EU</t>
  </si>
  <si>
    <t>Spoluf. EŠIF</t>
  </si>
  <si>
    <t>CEF</t>
  </si>
  <si>
    <t>Fondy CEF</t>
  </si>
  <si>
    <t>Sp. CEF</t>
  </si>
  <si>
    <t>Spoluf. CEF</t>
  </si>
  <si>
    <t>Plán obnovy a odolnosti</t>
  </si>
  <si>
    <t>Iné zdroje</t>
  </si>
  <si>
    <t xml:space="preserve"> </t>
  </si>
  <si>
    <t>Rekonštrukcia a nadstavba administratívnej budovy justičných zložiek Košice</t>
  </si>
  <si>
    <t>Úrad</t>
  </si>
  <si>
    <t>Dôstojné podmienky pre klientov súdov a pracovníkov justície</t>
  </si>
  <si>
    <t>Zelené ciele - Zvyšovanie energetickej efektivity budov štátu</t>
  </si>
  <si>
    <t>Nové IA nad 1 mil. eur MS SR (mil. eur)</t>
  </si>
  <si>
    <t>č</t>
  </si>
  <si>
    <t>Názov IA</t>
  </si>
  <si>
    <t>Org.</t>
  </si>
  <si>
    <t>Celkovo</t>
  </si>
  <si>
    <t>Hodnotenie IA</t>
  </si>
  <si>
    <t xml:space="preserve">Zdroj: email od UHP so žiadosťou o dolpnenie dát </t>
  </si>
  <si>
    <t xml:space="preserve">Investičný zámer </t>
  </si>
  <si>
    <t>Detailný rozpočet</t>
  </si>
  <si>
    <t>Dokum.</t>
  </si>
  <si>
    <t>ŠU (CBA)</t>
  </si>
  <si>
    <t>pre VO</t>
  </si>
  <si>
    <t>Riešenie nevyhovujúceho technického stavu väzenských objektov a technologických zariadení</t>
  </si>
  <si>
    <t xml:space="preserve">Rekonštrukcia a modernizácii tepelného hospodárstva  ústavu Prešov a oddelenia výkonu trestu Sabinov </t>
  </si>
  <si>
    <t>Pozn.:</t>
  </si>
  <si>
    <r>
      <t>·</t>
    </r>
    <r>
      <rPr>
        <sz val="7"/>
        <color rgb="FF000000"/>
        <rFont val="Times New Roman"/>
        <family val="1"/>
        <charset val="238"/>
      </rPr>
      <t xml:space="preserve">    </t>
    </r>
    <r>
      <rPr>
        <i/>
        <sz val="9"/>
        <color rgb="FF000000"/>
        <rFont val="Arial Narrow"/>
        <family val="2"/>
        <charset val="238"/>
      </rPr>
      <t>Investičný zámer – Kapitola predložila ku IA Investičný zámer, resp. opis projektu a súlad so stratégiou</t>
    </r>
  </si>
  <si>
    <r>
      <t>·</t>
    </r>
    <r>
      <rPr>
        <sz val="7"/>
        <color rgb="FF000000"/>
        <rFont val="Times New Roman"/>
        <family val="1"/>
        <charset val="238"/>
      </rPr>
      <t xml:space="preserve">    </t>
    </r>
    <r>
      <rPr>
        <i/>
        <sz val="9"/>
        <color rgb="FF000000"/>
        <rFont val="Arial Narrow"/>
        <family val="2"/>
        <charset val="238"/>
      </rPr>
      <t>Investičný plán (harmonogram) – Kapitola má zverejnený Investičný plán zmysle uznesenia vlády SR č. 649/2020 (úloha C.3)</t>
    </r>
  </si>
  <si>
    <r>
      <t>·</t>
    </r>
    <r>
      <rPr>
        <sz val="7"/>
        <color rgb="FF000000"/>
        <rFont val="Times New Roman"/>
        <family val="1"/>
        <charset val="238"/>
      </rPr>
      <t xml:space="preserve">    </t>
    </r>
    <r>
      <rPr>
        <i/>
        <sz val="9"/>
        <color rgb="FF000000"/>
        <rFont val="Arial Narrow"/>
        <family val="2"/>
        <charset val="238"/>
      </rPr>
      <t xml:space="preserve">Detailný rozpočet – kapitola predložila ku IA detailný rozpočet vrátane všetkých podkladových informácií použitých pri jeho tvorbe </t>
    </r>
  </si>
  <si>
    <r>
      <t>·</t>
    </r>
    <r>
      <rPr>
        <sz val="7"/>
        <color rgb="FF000000"/>
        <rFont val="Times New Roman"/>
        <family val="1"/>
        <charset val="238"/>
      </rPr>
      <t xml:space="preserve">    </t>
    </r>
    <r>
      <rPr>
        <i/>
        <sz val="9"/>
        <color rgb="FF000000"/>
        <rFont val="Arial Narrow"/>
        <family val="2"/>
        <charset val="238"/>
      </rPr>
      <t>Dokumenty pre VO – kapitola predložila dokumenty potrebné na vypracovanie ponuky, návrhu alebo na preukázanie splnenia podmienok účasti</t>
    </r>
  </si>
  <si>
    <t>Návrh rozpočtu civilnej časti MS SR na roky 2021 až 2023 v programe 0EK</t>
  </si>
  <si>
    <t>Funkčná oblasť</t>
  </si>
  <si>
    <t>Podprogram</t>
  </si>
  <si>
    <t>Výdavky v číselnom vyjadrení</t>
  </si>
  <si>
    <t>Vecný popis výdavkov</t>
  </si>
  <si>
    <t>Zazmluvnené/obstarávané výdavky</t>
  </si>
  <si>
    <t>Poznámka</t>
  </si>
  <si>
    <t>Rozp.podp.</t>
  </si>
  <si>
    <t>Suma 2021</t>
  </si>
  <si>
    <t>Suma 2022</t>
  </si>
  <si>
    <t>Suma 2023</t>
  </si>
  <si>
    <t>Zatriedenie tovarov a služieb</t>
  </si>
  <si>
    <t xml:space="preserve">Konkrétna položka </t>
  </si>
  <si>
    <t>Podrobný popis</t>
  </si>
  <si>
    <t>Odvolávka na zmluvu v CRZ</t>
  </si>
  <si>
    <t>Spôsob obstarania - podrobný popis</t>
  </si>
  <si>
    <t>MS SR - SIRP</t>
  </si>
  <si>
    <t>0330</t>
  </si>
  <si>
    <t>0EK0C07</t>
  </si>
  <si>
    <t>635009</t>
  </si>
  <si>
    <t>Podpora informačných systémov</t>
  </si>
  <si>
    <t>Podpora Informačného systému Obchodný register, moduly Corwin a BRIS</t>
  </si>
  <si>
    <t>Mesačný paušál v sume 36 190,00€ bez DPH zahŕňa 470 ČH/mesiac</t>
  </si>
  <si>
    <t xml:space="preserve">Dodávateľ: ATOS IT Solutions and Services, s.r.o. 
Dod. č. 3
https://www.crz.gov.sk/index.php?ID=3757583&amp;l=sk </t>
  </si>
  <si>
    <t xml:space="preserve">Zmluva je platná na dobu neurčitú. Plánované ukončenie časti týkajúce sa obchodného registra je po spustení nového IS obchodného regiatra.  </t>
  </si>
  <si>
    <t>0EK0C0A</t>
  </si>
  <si>
    <t>Podpora modulu RPVS</t>
  </si>
  <si>
    <t>Mesačný paušál v sume12 320,00€ bez DPH zahŕňa 160 ČH/mesiac</t>
  </si>
  <si>
    <t>0EK0C02</t>
  </si>
  <si>
    <t>Podpora APV Elektronická podateľňa a archív</t>
  </si>
  <si>
    <t>Paušálne služby za IS elektronická podateľňa a archív. Mesačný paušál v zmysle zmluvy je 1670,00€ bez DPH, aktuálne sa rieši navýšenie zmluvy - verejné obstarávanie . Predpoklad 7000 € mesačne bez DPH</t>
  </si>
  <si>
    <t>Dodávateľ: ARDACO https://www.crz.gov.sk/index.php?ID=343498&amp;l=sk</t>
  </si>
  <si>
    <t>Zmluva je platná na dobu neurčitú. Plánované ukončenie je po spustení nového IS obchodného registra a migrácili dlhodobého archívu.  Aktuálne sa rieši navýšenie zmluvy - verejné obstarávanie . Predpoklad 7000 € mesačne bez DPH</t>
  </si>
  <si>
    <t>Podpora systému Atlassian (IS JIRA)</t>
  </si>
  <si>
    <t xml:space="preserve">Za poskytované servisné služby sa platí formou nesačného paušálu  - PHZ 1450,00€ bez DPH/mesiac. SLA je obstarávaná na obdovie 2 rokov. V procese VO, aktuálne bez podpory. </t>
  </si>
  <si>
    <t>prieskum trhu</t>
  </si>
  <si>
    <t xml:space="preserve">SLA je obstarávaná na obdovie 2 rokov. V procese VO, aktuálne bez podpory. </t>
  </si>
  <si>
    <t>633018</t>
  </si>
  <si>
    <t>Obnova licencií  pre systém JIRA</t>
  </si>
  <si>
    <t>Licencie sa obstarávajú na obdobie 2 rokov, aktuálne sú na počet 250 používateľov. Počet typov licencií sa môže meniť v závislosti od ďalšieho rozvoja systému.n</t>
  </si>
  <si>
    <t xml:space="preserve"> Jira Core
Jira Single Sign On
Jira Workflow Toolbox
Confluence
Confluence Single SignOn
Helpdesk for Jira
Email this issue
Jira Misc Workflow extensio</t>
  </si>
  <si>
    <t>EKS</t>
  </si>
  <si>
    <t xml:space="preserve">Licencie sa obstarávajú na obdobie 2 rokov. </t>
  </si>
  <si>
    <t>0EK0C0G</t>
  </si>
  <si>
    <t>Podpora IS Rozvoj elektronických služieb súdnictva (IS RESS)</t>
  </si>
  <si>
    <t xml:space="preserve">Mesačný paušál v sume 114 875,00 € bez DPH pokrýva akékoľvek náklady Poskytovateľa  v rámci poskytovania služieb podpory prevádzky v zmysle zmluvy, bez ohľadu na množstvo prác , ktoré bude v danom mesiaci potrebné  v rámci Služieb prevádzkovej podpory urobiť. </t>
  </si>
  <si>
    <t>Dodávateľ: essential data, s. r. o.
https://www.crz.gov.sk/index.php?ID=4221382&amp;l=sk</t>
  </si>
  <si>
    <t xml:space="preserve">Zmluva uzatvorená na obdobie 4 rokov, účinnosť nadobudla 24.09.2019. </t>
  </si>
  <si>
    <t>0EK0C03</t>
  </si>
  <si>
    <t>635002</t>
  </si>
  <si>
    <t>Štandardná údržba Výpočtovej techniky</t>
  </si>
  <si>
    <t>Maintenance HW a SW pre IS ESS (RESS)</t>
  </si>
  <si>
    <t>Príprava podkladov pre VO</t>
  </si>
  <si>
    <t>0EK0C0F</t>
  </si>
  <si>
    <t xml:space="preserve">Podpora informačných systémov
</t>
  </si>
  <si>
    <t>Služby podpory a údržby informačného systému Register úpadcov</t>
  </si>
  <si>
    <t xml:space="preserve">Mesačný paušál v sume 23 999,00 € bez DPH za ISRU pokrýva akékoľvek náklady Poskytovateľa  v rámci poskytovania služieb podpory prevádzky v zmysle zmluvy, bez ohľadu na množstvo prác , ktoré bude v danom mesiaci potrebné  v rámci Služieb prevádzkovej podpory urobiť. </t>
  </si>
  <si>
    <t xml:space="preserve"> Dodávateľ:  JUMP soft a.s.  
https://www.crz.gov.sk/index.php?ID=3516700&amp;l=sk </t>
  </si>
  <si>
    <t xml:space="preserve">Zmluva platná do 06/2022. Predpokladaná príprava VO pre zabezpečenie plynulej prevádzky IS. </t>
  </si>
  <si>
    <t>Podpora a údržba HW pre Informačný systém Registra úpadcov</t>
  </si>
  <si>
    <t>Zabezpečenie údržby a podpory HW  garantovaných výrobcom v rámci IS RÚ na 24 mesiacov</t>
  </si>
  <si>
    <t xml:space="preserve">Aktuálne platná podpora v zmysle zmluvy č. Z201855107_Z končí 1.1.2021. Predpokladané obstaranie podpory na 2 roky. </t>
  </si>
  <si>
    <t>0EK0C0E</t>
  </si>
  <si>
    <t>Podpora informačného systému Elektronický súdny spis</t>
  </si>
  <si>
    <t xml:space="preserve">Mesačný paušál za IS ESS - odhad na základe PHZ. V procese VO, aktuálne bez podpory. </t>
  </si>
  <si>
    <t>Verejná súťaž podľa § 66 (7), nadlimitná zákazka</t>
  </si>
  <si>
    <t xml:space="preserve">V procese VO, súťaží sa zmluva na obdobie 4 rokov. </t>
  </si>
  <si>
    <t>Podpora a údržba HW a HW komponentov na krajských súdoch v rámci projektu RTIS</t>
  </si>
  <si>
    <t>Zabezpečenie údržby a podpory HW  a HW komponentov garantovaných výrobcom v rámci projektu RTIS na 24 mesiacov</t>
  </si>
  <si>
    <t xml:space="preserve">Aktuálne platná podpora v zmysle zmluvy č.  Z201914509_Z končí 3.6.2021. Predpokladané obstaranie podpory na 2 roky. </t>
  </si>
  <si>
    <t>Maintenance SW pre IS ESS</t>
  </si>
  <si>
    <t xml:space="preserve">Ročná maintenance-Softvér a licencie pre inteligentný editor (licencia na 1 súčasného užívateľa). PROD prostredie Ephesoft - inteligentný editor skenov - spracovanie naskenovaných dokumento.
Ročná maintenance-Softvér a licencie pre portál (1lic-pomenovaný užívateľ). TEST prostredie Ephesoft. </t>
  </si>
  <si>
    <t>0360</t>
  </si>
  <si>
    <t>0EK0C0H</t>
  </si>
  <si>
    <t>Podpora informačného systému ESMO</t>
  </si>
  <si>
    <t xml:space="preserve">Mesačný paušál 73 000,00€ bez DPH zahŕňa 100MD podpory prevádzky v sume 73 000€ a 400 výjazdov/rok v sume 23 333,00/mesačne. Srvisné výjazdy nadpaušál sa fakturujú kvartálne - suma je odhadom. </t>
  </si>
  <si>
    <t>Dodávateľ: ICZ Slovakia
Zmluva: https://www.crz.gov.sk/index.php?ID=1907921&amp;l=sk
Dod. č.3: https://www.crz.gov.sk/index.php?ID=4227776&amp;l=sk</t>
  </si>
  <si>
    <t xml:space="preserve">Zmluva je na dobu neurčitú. </t>
  </si>
  <si>
    <t>Maintenance  pre sw komponenty pre IS ESMO</t>
  </si>
  <si>
    <t>CMS</t>
  </si>
  <si>
    <t>Odhad za rok 2022 a 2023</t>
  </si>
  <si>
    <t>Licencia - gramatický podporný engine pre vyhľadávanie</t>
  </si>
  <si>
    <t>vyhľadávaci engine</t>
  </si>
  <si>
    <t>Maintenance HW pre IS ESMO</t>
  </si>
  <si>
    <t xml:space="preserve">maintenance pre HW komponenty vrátane výmeny konponentov </t>
  </si>
  <si>
    <t>Support Oracle Aplikačné prostredie produkčné</t>
  </si>
  <si>
    <t>Odhad za rok 2023</t>
  </si>
  <si>
    <t>Support Oracle Databázové prostredie produkčné</t>
  </si>
  <si>
    <t>Support Oracle Integračná platforma produkčné</t>
  </si>
  <si>
    <t>Support Aplikačné prostredie Oracle - testovacie prostredie</t>
  </si>
  <si>
    <t>Support DB prostredie Oracle - testovacie prostredie</t>
  </si>
  <si>
    <t>Support Itegračná platforma Oracle - testovacie prostredie</t>
  </si>
  <si>
    <t>Maitenance správy registratúry</t>
  </si>
  <si>
    <t>Maitenance DMS</t>
  </si>
  <si>
    <t>LTA maitenance</t>
  </si>
  <si>
    <t>Maitenance ArcGIS Serv. Entr. STD vrátane rožšírení (extension)</t>
  </si>
  <si>
    <t>Odhad ceny licencia na dva roky</t>
  </si>
  <si>
    <t>Maitenance ArcGIS data interoperability for server</t>
  </si>
  <si>
    <t>Maitenance ArcGIS Image Extension for server</t>
  </si>
  <si>
    <t>Maitenance ArcGIS Serv. Entr. STD vrátane rožšírení (extension) - testovacie prostredie</t>
  </si>
  <si>
    <t>Maitenance ArcGIS for Desktop STD concurrent use</t>
  </si>
  <si>
    <t>Maitenance ArcGIS for Desktop STD concurrent use (licenciaSM)</t>
  </si>
  <si>
    <t>Mitenance ArcGIS Data Inetroperability (extension) PM licenica Concurent Use</t>
  </si>
  <si>
    <t>Mitenance ArcGIS Data Inetroperability (extension) Concurent Use</t>
  </si>
  <si>
    <t xml:space="preserve">Podpora a zabezpečenie funkčného a bezpečeného IS pre elektronickú komunikáciu medzi Subjektmi rezortu MS SR a Bankami. </t>
  </si>
  <si>
    <t xml:space="preserve">Kvartálny paušál v sume 8 600,00€ bez DPH.  </t>
  </si>
  <si>
    <t>Dodávateľ: CRIF - Slovak Credit Bureau s. r.o. Slovenská banková asociácia
https://www.crz.gov.sk/index.php?ID=4709448&amp;l=sk</t>
  </si>
  <si>
    <t xml:space="preserve">Zmluva uzatvorená na obdobie 2 rokov, účinnosť nadobudla 26.5.2020. </t>
  </si>
  <si>
    <t>0EK0C06</t>
  </si>
  <si>
    <t>Podpora IS Súdny manažment</t>
  </si>
  <si>
    <t xml:space="preserve">Mesačný paušál v sume 10 340,00€ bez DPH zodpovedá rozsahu 220 ČH výkonov v rámci mesiaca. </t>
  </si>
  <si>
    <t>Dodávateľ: JuSoft s.r.o.
Dod. č. 4:
https://www.crz.gov.sk/index.php?ID=780333&amp;l=sk</t>
  </si>
  <si>
    <t xml:space="preserve">Zmluva na dobu neurčitú. </t>
  </si>
  <si>
    <t>Podpora IS Dotačný systém</t>
  </si>
  <si>
    <t xml:space="preserve">VO v príprave. Suma odhadovaná na základe predchádzajúcej zmluvy so spoločnosťou ASC. </t>
  </si>
  <si>
    <t>VO v príprave.</t>
  </si>
  <si>
    <t xml:space="preserve">Podpora programového vybavenia MS SR </t>
  </si>
  <si>
    <t>Služby servisu APV: 
Online losovanie písomných testov
Evidencia úloh vlády
Evidencia zmlúv
FR-SK a SK-FR právnický prekladový slovník</t>
  </si>
  <si>
    <t>Dodávateľ: Aglo Services s.r.o.
https://www.crz.gov.sk/index.php?ID=4457608&amp;l=sk</t>
  </si>
  <si>
    <t>Zmluva uzatvorená na dobu 4 rokov s účinnosťou od 21.2.2020.</t>
  </si>
  <si>
    <t>0EK0C0B</t>
  </si>
  <si>
    <t>Podpora IS Portál MSSR a eBOX
- modul internetové služby súdnictva</t>
  </si>
  <si>
    <t>Zmluva zahŕňa podporu pre Portálové služby vrátane OV a pre eBOX. Mesačný paušál v celkovej sume 25 000,00€ bez DPH pokrýva všetky náklady Poskytovateľa v rámci poskytovania Služieb podpory prevádzky v danom kalendárnom mesiaci, a to bez ohľadu na množstvo prác, ktoré bude potrebné v danom mesiaci vykonať v rámci Služieb prevádzkovej podpory.</t>
  </si>
  <si>
    <t>Dodávateľ: Anasoft s. r. o. 
https://www.crz.gov.sk/index.php?ID=4392235&amp;l=sk</t>
  </si>
  <si>
    <t>Zmluva uzatvorená na dobu 4 rokov s účinnosťou od 14.1.2020.</t>
  </si>
  <si>
    <t>0EK0C0C</t>
  </si>
  <si>
    <t>Podpora IS Portál MSSR a eBOX
- Obchodný vestník</t>
  </si>
  <si>
    <t>0EK0C0D</t>
  </si>
  <si>
    <t>Podpora IS Portál MSSR a eBOX
- eBOX</t>
  </si>
  <si>
    <t>632004</t>
  </si>
  <si>
    <t>Kvalifikovaného certifikát pre elektronický podpis</t>
  </si>
  <si>
    <t>Kvalifikovaný certifikát pre elektronickú pečať (KCEP) a Komerčný technologický certifikát</t>
  </si>
  <si>
    <t xml:space="preserve">Certifikát s platnosťou 1 roka. 
</t>
  </si>
  <si>
    <t>Súčasný dodávateľ: D. Trust Certifikačná Autorita</t>
  </si>
  <si>
    <t xml:space="preserve">Certifikát s platnosťou 1 roka. </t>
  </si>
  <si>
    <t>637040</t>
  </si>
  <si>
    <t xml:space="preserve">Štúdia </t>
  </si>
  <si>
    <t>Audit informačnej bezpečnosti</t>
  </si>
  <si>
    <t>Licencie</t>
  </si>
  <si>
    <t xml:space="preserve">Obnova softvérových licencií antivírusového SW ESET na 1 rok. </t>
  </si>
  <si>
    <t>Počet endpointov v rezorte  je 13200. Aktuálnym licenciám v zmysle Kúpnej zmluvy č. Z202014391_Z končí platnosť 30.6.2021</t>
  </si>
  <si>
    <t>Licencie sa obstarávajú na obdobie 1 roka. 
Predĺženie  existujúcich licencií antivírusového softvéru ESET pre všetky endpointy v rezote alebo ekvivalentné licencie antivírusového softvéru kompatibilného s existujúcim antivírusovým softvérom používaným objednávateľom, ktorej súčasťou je zabezpečenie licencií a služieb automatickej aktualizácie, technickej a licenčnej podpory všetkých licencií počas obdobia (01.07.20xx- 30.06.20xx), ktorými sa zabezpečuje kompletná antivírusová ochrana koncových zariadení (pracovné stanice a servery)</t>
  </si>
  <si>
    <t xml:space="preserve">Obnova licencií  Nexthink pre vykonávanie analýzy koncových zariadení v reálnom čase, na 1 rok. </t>
  </si>
  <si>
    <t xml:space="preserve">Licencie Nexthink podľa aktuálneho počtu koncových staníc, v 2020 je ich 5500. Aktuálnym licenciám v zmysle kúpnej zmluvy č. Z20203405_Z končí platnosť 9.3.2021. </t>
  </si>
  <si>
    <t>Predĺženie platnosti licencií Nexthink je nevyhnutné pre vykonávanie analýzy koncových zariadení v reálnom čase, čo prispieva k zníženiu počtu incidentov, skvalitneniu a urýchleniu starostlivosť o koncové zariadenia. Nástroj prispieva k vyššej dostupnosti a výkonu užívateľských aplikácií, sledovaniu dodržiavania súladu s bezpečnostnými pravidlami, zabezpečuje inventarizáciu používaných HW koncových zariadení a vyhodnocuje využitie SW, ktorý je na nich nainštalovaný.</t>
  </si>
  <si>
    <t>0EK0C0J</t>
  </si>
  <si>
    <t xml:space="preserve">Služby podpory prevádzky Informačného systému aplikačnej architektúry a bezpečnostnej infraštruktúry IS BAI </t>
  </si>
  <si>
    <t>Mesačný paušál vo výške 75 000,00€ bez DPH pokrýva všetky náklady Poskytovateľa v rámci poskytovania Služieb podpory prevádzky v danom kalendárnom mesiaci, a to bez ohľadu na množstvo prác, ktoré bude potrebné v danom mesiaci vykonať v rámci Služieb prevádzkovej podpory.</t>
  </si>
  <si>
    <t>Dodávateľ: Ditec
https://www.crz.gov.sk/index.php?ID=4471081&amp;l=sk</t>
  </si>
  <si>
    <t>Zmluva uzatvorená na obdobie 4 rokov s účinnosťou od 28.2.2020.</t>
  </si>
  <si>
    <t xml:space="preserve">Služby maintenance pre Informačný systém aplikačnej architektúry a bezpečnostnej infraštruktúry IS BAI </t>
  </si>
  <si>
    <t xml:space="preserve">Zabezpečenie technickej podpory od výrobcov na SW produkty 3 strán a HW komponenty v rámci IS BAI. 
</t>
  </si>
  <si>
    <t>0EK0C0I</t>
  </si>
  <si>
    <t xml:space="preserve">Podpora informačného systému Rezortnej elektronickej podateľne </t>
  </si>
  <si>
    <t xml:space="preserve"> Mesačný paušál v sume 12 550,00 €  bez DPH zahŕňa Služby prevádzkovej podpory a  Podporu SW komponentov 3.strán podľa úrovne spacovania požiadaviek 2, v zmysle zmluvy. Okrem paušálu ročná suma zahŕňa aj nasadenie elektronických pečatí v sume 1479,48€. </t>
  </si>
  <si>
    <t>Dodávateľ: Ditec
Zmluva: https://www.crz.gov.sk/index.php?ID=2230462&amp;l=sk
Dod. č. 2:
https://www.crz.gov.sk/index.php?ID=4482523&amp;l=sk</t>
  </si>
  <si>
    <t xml:space="preserve">Zmluva  platná do 12/2021. </t>
  </si>
  <si>
    <t>Licencie antivírovej kontroly rezortnej elektronickej podatelne</t>
  </si>
  <si>
    <t xml:space="preserve">Nákup nových a následne obnova softvérových licencií na 1 rok </t>
  </si>
  <si>
    <t xml:space="preserve">Príprava VO. </t>
  </si>
  <si>
    <t>633002</t>
  </si>
  <si>
    <t>Výpočtová technika</t>
  </si>
  <si>
    <t>Rozšírenie diskového priestoru v rámci IS RP</t>
  </si>
  <si>
    <t>HDD + HDD controler</t>
  </si>
  <si>
    <t xml:space="preserve">Príprava VO. 
Jednotková odhadovaná suma HDD 500,00€, uvažujeme s potrebou 8 kusov (8*500,- €)
Jednotková odhadovaná suma HDD controler 1700,00€.  </t>
  </si>
  <si>
    <t xml:space="preserve">Výpočtová technika </t>
  </si>
  <si>
    <t xml:space="preserve">Čipové karty </t>
  </si>
  <si>
    <t xml:space="preserve">Zaobstaranie nových čipových kariet (4000 ks) s platnou certifikáciou v súlade s platnou legislatívou (nariadením eIDAS). V súčasnej dobe vystavuje MSSR certifikáty na čipové karty Starcos 3.0, ktoré boli dodané v rámci projektu IS BAI. Certifikácia tohto zariadenia ako prostriedku pre vytváranie kvalifikovaného elektronického podpisu (QSCD) však bude v súlade s platnou legislatívou (nariadením eIDAS) ukončená v termíne 07.08.2021. </t>
  </si>
  <si>
    <t>Analýza v rámci projektu IS BAI</t>
  </si>
  <si>
    <t xml:space="preserve">Analýza a návrh možností riešenia centrálneho zálohovacieho systému MSSR
</t>
  </si>
  <si>
    <t>• Analýza súčasného stavu zálohovania systémov MSSR, analýza požiadaviek jednotlivých systémov.
• Kategorizácia dát podľa typov a dôležitosti.
• Špecifikácia požiadaviek na zálohovanie a uchovávanie dát, špecifikácia požiadaviek na procesy obnovy dát.
• Návrh možnosti riešenia zálohovacieho systému.
• Špecifikácia požiadaviek na aktualizáciu zariadení na ukladanie dát a licenčné pokrytie. 
Bude realizované ako samostantá objednávka Služieb rozvoja v rámci SLA na IS BAI</t>
  </si>
  <si>
    <t>Komunikačná infraštruktúra</t>
  </si>
  <si>
    <t>Poskytovanie služieb dátovej siete pre  súdy a ostatné lokality v rámci rezortu spravodlivosti</t>
  </si>
  <si>
    <t xml:space="preserve">Zriadenie a aktivácia Virtuálne privátnej dátovej komunikačnej siete, poskytovanie služieb prevádzkovej podpory a ďalších doplnkových služieb v zmysle zmluvy.  </t>
  </si>
  <si>
    <t>Dodávateľ: Slovanet
Zmluva:
https://www.crz.gov.sk/index.php?ID=4195947&amp;l=sk
Dod. č.2
https://www.crz.gov.sk/index.php?ID=4468157&amp;l=sk</t>
  </si>
  <si>
    <t xml:space="preserve">Zmluva uzatvorená na obdobie 4 rokov, účinnosť nadobudla 11.09.2019. </t>
  </si>
  <si>
    <t>Poskytovanie služieb dátovej siete pre MS SR a ostatné lokality v rámci rezortu spravodlivosti</t>
  </si>
  <si>
    <t>Vedenie internetových domén</t>
  </si>
  <si>
    <t>Poplatok za vedenie internetových domén v zmysle platnej Registrátorskej zmluvy zo dňa 10.07.2007 a Dodatku č. 1 zo dňa 24.5.2018. 
12 €/doména/rok</t>
  </si>
  <si>
    <t>Dodávateľ: SK-NIC, a.s.
https://www.crz.gov.sk/index.php?ID=4195947&amp;l=sk</t>
  </si>
  <si>
    <t>certifikáty pre servre pre SSL</t>
  </si>
  <si>
    <t>certikáty pre https spojenie pre webové sídla sprístupňované do Internetu</t>
  </si>
  <si>
    <t>Nákup a obnova nevyhnutnej výpočtovej techniky pre backendové systémy/náhradné diely</t>
  </si>
  <si>
    <t>Nákup komponentov pre servre, diskové polia, páskovú knižnicu ktoré už nemajú podporu (rozšírenú záruku) od výrobcu</t>
  </si>
  <si>
    <t>Obnova HW pre sieťovú infraštruktúru</t>
  </si>
  <si>
    <t>Postupná výmena switchov na lokalitách v civilnej časti rezortu</t>
  </si>
  <si>
    <t>Podpora operačných systémov serverov</t>
  </si>
  <si>
    <t>Postupná náhrada nepodporovaných operačných systémov backendových systémov</t>
  </si>
  <si>
    <t>Podpora SW</t>
  </si>
  <si>
    <t>Poskytovanie podporných služieb softvérového produktu Microsoft
Premier Support</t>
  </si>
  <si>
    <t xml:space="preserve">Služba zahŕňa konzultačné a poradenské služby, riešenie problémov s používaním a nastavovaním softvérových produktov a službu tzv. technical account manager. </t>
  </si>
  <si>
    <t>Dodávateľ: BSP SOFTWAREDISTRIBUTION a.s.
https://www.crz.gov.sk/index.php?ID=3445598&amp;l=sk</t>
  </si>
  <si>
    <r>
      <t xml:space="preserve">Zmluva platná do 04/2022. </t>
    </r>
    <r>
      <rPr>
        <sz val="11"/>
        <rFont val="Calibri"/>
        <family val="2"/>
        <charset val="238"/>
        <scheme val="minor"/>
      </rPr>
      <t xml:space="preserve">Predpokladaná príprava VO pre zabezpečenie podpory aj na ďalšie obdobie. </t>
    </r>
  </si>
  <si>
    <t xml:space="preserve">Služby podpory a údržby </t>
  </si>
  <si>
    <t xml:space="preserve">Poskytovanie servisných služieb pre stieťovú infraštruktúru </t>
  </si>
  <si>
    <t xml:space="preserve">Aktuálne prebieha proces VO. Súčasnej zmluve s dodávateľom Soitron s. r. o končí platnosť 09/2020. </t>
  </si>
  <si>
    <t xml:space="preserve">Prebieha proces VO. Predpokladané ukončenie procesu VO 08/2020.   Súťaží sa zmluva na obdobie 4 rokov. </t>
  </si>
  <si>
    <t>Predĺženie licencie videokonferenčného systému</t>
  </si>
  <si>
    <t>Jedná sa o ročné predĺženie licencie, ktorej zakúpenie je plánované v roku 2021.</t>
  </si>
  <si>
    <t>Príprava VO</t>
  </si>
  <si>
    <t>Čipové karty pre elektronické podpisovanie</t>
  </si>
  <si>
    <t>Potreba výmeny už nepodporovaných čípových kariet pre mandátne certifikáty. Jednorázový výdavok.</t>
  </si>
  <si>
    <t>Registračné autority pre mandátne certifikáty</t>
  </si>
  <si>
    <t xml:space="preserve">Vybudovanie registračných autorít pre vydávanie certiikátov na lokalitách z národnej certifikačnej autority SNCA. Jednorázový výdavok. </t>
  </si>
  <si>
    <t>SW pre vydávanie QMC</t>
  </si>
  <si>
    <t xml:space="preserve">Vybudovanie registračných autorít pre vydávanie certiikátov na lokalitách z národnej certifikačnej autority SNCA. Jednorázový v prvom roku, v nasledujúcich rokoch podpora na SW. </t>
  </si>
  <si>
    <t>632005</t>
  </si>
  <si>
    <t>Telekomunikačné služby</t>
  </si>
  <si>
    <t>Služby mobilného operátora</t>
  </si>
  <si>
    <t>Hlasové hovory, SMS, MMS, internetové pripojenie v mobile a dátových modemoch, nákup koncových zariadení a ďalšie služby</t>
  </si>
  <si>
    <t>Dodávateľ: O2 Slovakia, s r.o.
https://www.crz.gov.sk/index.php?ID=3803745&amp;l=sk</t>
  </si>
  <si>
    <t>Rámcová zmluva platná do: december 2022</t>
  </si>
  <si>
    <t>Služby verejnej telefónnej siete</t>
  </si>
  <si>
    <t>Poskytovanie služieb verejnej telefónnej siete a zriadenie prístupu do verejnej telefónnej siete pre súdy a ostatné lokality v rezorte</t>
  </si>
  <si>
    <t>Dodávateľ: Slovak Telekom, a. s.
https://www.crz.gov.sk/index.php?ID=4373286&amp;l=sk</t>
  </si>
  <si>
    <t>Rámcová zmluva platná do: december 2023</t>
  </si>
  <si>
    <t>Poskytovanie služieb verejnej telefónnej siete a zriadenie prístupu do verejnej telefónnej siete pre MSSR</t>
  </si>
  <si>
    <t>Nákup výpočtovej techniky (PC)</t>
  </si>
  <si>
    <t>Nákup PC pre potreby obnovy PC na Ministerstve spravodlivosti SR</t>
  </si>
  <si>
    <t>Podpora HW</t>
  </si>
  <si>
    <t>Podpora tlačiarní MyQ</t>
  </si>
  <si>
    <t>Ročný poplatok za podporu sietových tlačiarní s MyQ</t>
  </si>
  <si>
    <t>VO sa bude vykonávať prieskumom trhu pričom bude rozhodovať najnižšia cena</t>
  </si>
  <si>
    <t>0EK0C01</t>
  </si>
  <si>
    <t>Podpora IS pre registratúrny systém</t>
  </si>
  <si>
    <t>Systémová a aplikačná podpora IS pre registratúrny systém. Mesačný puašál 1600,00€ bez DPH zahŕňa profylaktiku, ostanté ČH ako nadpaušál alebo rozvoj v zmysle zmluvy 60,40€/ČH.</t>
  </si>
  <si>
    <t xml:space="preserve">Súčasná zmluva platná do 3.3.2021.Servisná zmluva na dobu určitú, a to na 12 mesiacov. Predpokladá sa zabezpečenie servisnej podpory aj v ďalších rokoch - príprava VO.  </t>
  </si>
  <si>
    <t>Licencie na IS pre registratúrny systém</t>
  </si>
  <si>
    <t>Ročný maitenance licencií Fabasoft Folio v počte 410 ks (aktuálne podľa súčasnej zmluvy č. Z20207226_Z)</t>
  </si>
  <si>
    <t xml:space="preserve">Kúpna zmluva platná na jeden rok, aktuálne platné licencie podľa kúpnej zmluvy č.  Z20207226_Z sú platné do 5/2021. </t>
  </si>
  <si>
    <t>Nákup výpočtovej techniky (monitory)</t>
  </si>
  <si>
    <t>Nákup monitorov pre potreby obnovy monitorov na Ministerstve spravodlivosti SR</t>
  </si>
  <si>
    <t>Nákup výpočtovej techniky (notebooky)</t>
  </si>
  <si>
    <t>Nákup notebookov pre potreby obnovy notebookov na Ministerstve spravodlivosti SR</t>
  </si>
  <si>
    <t>Servis TKR</t>
  </si>
  <si>
    <t>Mesačný paušál v sume 146,52 € s DPH (uhrádza sa štvrťročne)</t>
  </si>
  <si>
    <r>
      <rPr>
        <sz val="11"/>
        <rFont val="Calibri"/>
        <family val="2"/>
        <charset val="238"/>
        <scheme val="minor"/>
      </rPr>
      <t>Dodávateľ: Swan, a.s.</t>
    </r>
    <r>
      <rPr>
        <u/>
        <sz val="11"/>
        <color theme="10"/>
        <rFont val="Calibri"/>
        <family val="2"/>
        <charset val="238"/>
        <scheme val="minor"/>
      </rPr>
      <t xml:space="preserve">
</t>
    </r>
    <r>
      <rPr>
        <sz val="11"/>
        <rFont val="Calibri"/>
        <family val="2"/>
        <charset val="238"/>
        <scheme val="minor"/>
      </rPr>
      <t>https://www.crz.gov.sk/index.php?ID=4397027&amp;l=sk</t>
    </r>
  </si>
  <si>
    <t>Zmluva uzatvorená na obdobie 4 rokov, účinnosť nadobudla 17.01.2020</t>
  </si>
  <si>
    <t xml:space="preserve"> Licencia</t>
  </si>
  <si>
    <t>Služby systému ASPI</t>
  </si>
  <si>
    <t xml:space="preserve">Ročné predplatné autorského obsahu systému ASPI pre 70 užívateľov v sume 9 066,90/rok bez DPH. </t>
  </si>
  <si>
    <t xml:space="preserve">Dodávateľ: Wolters Kluwer SR s. r. o. 
https://www.crz.gov.sk/index.php?ID=4363126&amp;l=sk
</t>
  </si>
  <si>
    <t>Zmluva uzatvorená na obdobie 4 rokov, účinnosť nadobudla 17.12.2019</t>
  </si>
  <si>
    <t xml:space="preserve"> Projektová aplikácia pre Analytické centrum</t>
  </si>
  <si>
    <t xml:space="preserve">Nástroj na plánovanie, organizovanie a sledovanie pracovných úloh, interaktívna komunikácia, vizuálne prehľady, dashboards (verzia pre max. 25 používateľov), -licencia – predplatenie na 1 rok max </t>
  </si>
  <si>
    <t>Súdnictvo</t>
  </si>
  <si>
    <t>Viď príloha</t>
  </si>
  <si>
    <t>633003</t>
  </si>
  <si>
    <t>Telekomunikačná technika</t>
  </si>
  <si>
    <t>Štandardná oprava a údržba výpočtovej techniky</t>
  </si>
  <si>
    <t>635010</t>
  </si>
  <si>
    <t>Podpora komunikačnej infraštruktúry</t>
  </si>
  <si>
    <t>Prekládka siete</t>
  </si>
  <si>
    <t>CELKOM</t>
  </si>
  <si>
    <t>0EK0C</t>
  </si>
  <si>
    <t>Požiadavky súdnictva na rozpočet v programe 0EK na roky 2021 až 2023</t>
  </si>
  <si>
    <t>KS v Bratislave</t>
  </si>
  <si>
    <t>Hovorné pevné linky</t>
  </si>
  <si>
    <t>pravidelný mesačný poplatok á 20 eur</t>
  </si>
  <si>
    <t>https://www.crz.gov.sk/index.php?ID=949280&amp;l=sk
Slovak Telekom</t>
  </si>
  <si>
    <t>neurčito</t>
  </si>
  <si>
    <t>Hovorné za mobilné telefóny</t>
  </si>
  <si>
    <t>pravidelný mesačný poplatok á 474 eur</t>
  </si>
  <si>
    <t>https://www.crz.gov.sk/index.php?ID=4071067&amp;l=sk
O2 Slovakia</t>
  </si>
  <si>
    <t>Zmluva platná do 15.6. 2024.</t>
  </si>
  <si>
    <t>Obnova a nákup výpočtovej techniky</t>
  </si>
  <si>
    <t>Drobný nákup príslušenstva k výpočtovej technike - USB kľúče, myši, klávesnice, káble, prepojovacie komponenty, záloha a pod.</t>
  </si>
  <si>
    <t>Prieskum trhu</t>
  </si>
  <si>
    <t>Nákup mobilov</t>
  </si>
  <si>
    <t>Rutinná a štandardná údržba výpočtovej techniky</t>
  </si>
  <si>
    <t>Oprava a údržba výpočtovej techniky - multifunkčné zariadenia, tlačiarne, PC, ...</t>
  </si>
  <si>
    <t>Softvér</t>
  </si>
  <si>
    <t>Infosystém Slovakia-Obchodný vestník</t>
  </si>
  <si>
    <t>Zmluva z roku 1999</t>
  </si>
  <si>
    <t>OS Bratislava I</t>
  </si>
  <si>
    <t>pevná linka - Medená, predpokladaná výška mesačného poplatku 22 eur</t>
  </si>
  <si>
    <t>Slovak Telekom</t>
  </si>
  <si>
    <t>V roku 2020 nová zmluva, priamy nákup</t>
  </si>
  <si>
    <t>Mobilné telefóny</t>
  </si>
  <si>
    <t>Hovorné za mobily</t>
  </si>
  <si>
    <t xml:space="preserve">Mesačný poplatok podľa reálnej spotreby za hovory </t>
  </si>
  <si>
    <t>https://www.crz.gov.sk/index.php?ID=2972384&amp;l=sk
O2 Slovakia</t>
  </si>
  <si>
    <t>2 ks mobilných telefónov pre vedenie</t>
  </si>
  <si>
    <t>priamy nákup</t>
  </si>
  <si>
    <t>Opravy a údržba</t>
  </si>
  <si>
    <t>služby hardvérovej a softvérovej podpory, uhrádzené 1krát za rok</t>
  </si>
  <si>
    <t>https://www.crz.gov.sk/index.php?ID=4133166&amp;l=sk; Biometric s.r.o.</t>
  </si>
  <si>
    <t>Zmluva platná do 8/2020.</t>
  </si>
  <si>
    <t>na základe VO, ročný poplatok cca do 2500 eur.</t>
  </si>
  <si>
    <t>OS Bratislava II</t>
  </si>
  <si>
    <t>Hovory za mobily</t>
  </si>
  <si>
    <t>3 ks mobilných  telefónov v užívaní zamestnancov súdu (vodič, trestné kancelárie - sudca, asistentky), kompenzácia za požívanie  súkr.MT-predsedníčka súdu</t>
  </si>
  <si>
    <t>02 Slovakia s.r.o.  - Spr.3462/2013, Spr.3068/2016 - predsedníčka súdu                                                                                 https://www.crz.gov.sk/index.php?ID=1120319&amp;l=sk</t>
  </si>
  <si>
    <t xml:space="preserve">zmluva na dobu neurčitú 
</t>
  </si>
  <si>
    <t>nákup mobilov</t>
  </si>
  <si>
    <t>nové mobily</t>
  </si>
  <si>
    <t>na základe VO</t>
  </si>
  <si>
    <t>opravy a údržba</t>
  </si>
  <si>
    <t>dochádzkový systém</t>
  </si>
  <si>
    <t>https://www.crz.gov.sk/index.php?ID=3978467&amp;l=sk; Biometric s.r.o.</t>
  </si>
  <si>
    <t>1Spr0/169/2019</t>
  </si>
  <si>
    <t>OS Bratislava III</t>
  </si>
  <si>
    <t>6 ks mobilných telefónov,  mesačný poplatok cca 110 €</t>
  </si>
  <si>
    <t>Orange Slovensko, a.s., Spr. 7042/2014</t>
  </si>
  <si>
    <t xml:space="preserve">Zákazka s nízkou hodnotou </t>
  </si>
  <si>
    <t>Prístroje a SIM karty zakúpené v roku 2014 a 2016, aktuálne bez viazanosti</t>
  </si>
  <si>
    <t>OS Bratislava IV</t>
  </si>
  <si>
    <t>pravidelný mesačný poplatok á 90 eur</t>
  </si>
  <si>
    <t xml:space="preserve">https://www.crz.gov.sk/index.php?ID=4530934&amp;l=sk; 
O2 Slovakia, s.r.o., </t>
  </si>
  <si>
    <t>02 Zmluva o poskytovaní verejných služieb MS SR.</t>
  </si>
  <si>
    <t>Zmluva platná do roku 2024.
Spr. 116/2020</t>
  </si>
  <si>
    <t>Zabezpečenie zvukového a obrazovéhého spojenie</t>
  </si>
  <si>
    <t>CD a pod.</t>
  </si>
  <si>
    <t>OS Bratislava V</t>
  </si>
  <si>
    <t>6 ks mobilných telefónov pre vedenie a trestné oddelenie organizácie OS BA V, pravidelný mesačný poplatok á 141,66 eur</t>
  </si>
  <si>
    <t xml:space="preserve"> dodávateľ Orange a.s., Spr. 3576/14:                                                  Paušál 30 eur 
https://www.crz.gov.sk/index.php?ID=4123048&amp;l=sk
Paušál 20 eur
https://www.crz.gov.sk/index.php?ID=3641806&amp;l=sk
Paušál 20 eur
https://www.crz.gov.sk/index.php?ID=3641812&amp;l=sk
Paušál 30 eur
https://www.crz.gov.sk/index.php?ID=3641803&amp;l=sk
Paušál 20 eur
https://www.crz.gov.sk/index.php?ID=3641809&amp;l=sk</t>
  </si>
  <si>
    <t>zmluva platná na neurčito.</t>
  </si>
  <si>
    <t>mes.splátky aparátu Huawei</t>
  </si>
  <si>
    <t>mes.splátky aparátu Huawei á 10,41 eur</t>
  </si>
  <si>
    <t xml:space="preserve">6 splátok  v roku 2021 </t>
  </si>
  <si>
    <t>OS Pezinok</t>
  </si>
  <si>
    <t>telekomunikačné služby</t>
  </si>
  <si>
    <t>mobilné hovory</t>
  </si>
  <si>
    <t>5 ks mobilných telefónov pre vedenie organizácie, mesačne cca 105 €</t>
  </si>
  <si>
    <t>https://www.crz.gov.sk/index.php?ID=4519781&amp;l=sk, Orange</t>
  </si>
  <si>
    <t>zmluva podpísaná 2008, predlžovaná dodatkami do roku 2022,predpoklad ďalšieho predĺženia</t>
  </si>
  <si>
    <t>TV magio</t>
  </si>
  <si>
    <t>poplatok za TV magio</t>
  </si>
  <si>
    <t>https://www.crz.gov.sk/index.php?ID=2923104&amp;l=sk, Slovak Telekom</t>
  </si>
  <si>
    <t>zmluva podpísaná 2017, predĺžená dodatkom do roku 2022, predpoklad ďalšieho predĺženia</t>
  </si>
  <si>
    <t>OS Malacky</t>
  </si>
  <si>
    <t xml:space="preserve">4 ks mobilných telefónov pre vedenie organizácie OS Malacky, </t>
  </si>
  <si>
    <t>https://www.crz.gov.sk/index.php?ID=4316935&amp;l=sk; O2 Slovakia</t>
  </si>
  <si>
    <t>zmluva platna do r. 2023</t>
  </si>
  <si>
    <t>Hovorné za pevné línky</t>
  </si>
  <si>
    <t>Mesačný poplatok podľa reálnej spotreby za pevné linky, mesačný poplatok cca 85 eur</t>
  </si>
  <si>
    <t>https://www.crz.gov.sk/index.php?ID=1931072&amp;l=sk; Slovak Telekom</t>
  </si>
  <si>
    <t xml:space="preserve">zmluva platná na neurčito </t>
  </si>
  <si>
    <t>Obvod KS v Bratislave</t>
  </si>
  <si>
    <t>KS v Trnave</t>
  </si>
  <si>
    <t>ISDN</t>
  </si>
  <si>
    <t>mesačný poplatok 23,86</t>
  </si>
  <si>
    <t>https://www.justice.gov.sk/PortalApp/Zmluva/Web/MSSRZmluvaDetail.aspx?IdZmluva=1361817</t>
  </si>
  <si>
    <t>Telekom</t>
  </si>
  <si>
    <t>zmluva na dobu neurčitú</t>
  </si>
  <si>
    <t>TV služba cez internet</t>
  </si>
  <si>
    <t>mesačný poplatok 27,50</t>
  </si>
  <si>
    <t>https://www.justice.gov.sk/PortalApp/Zmluva/Web/MSSRZmluvaDetail.aspx?IdZmluva=2068712</t>
  </si>
  <si>
    <t>Orange</t>
  </si>
  <si>
    <t>hlasové služby</t>
  </si>
  <si>
    <t>mesačný poplatok 14,30</t>
  </si>
  <si>
    <t>hovorné za mobily</t>
  </si>
  <si>
    <t>mesačný poplatok podľa spotreby, 20 ks mobilných telefónov - vedenie súdu, ITP, probační a mediační úradníci, trestná kancelária, vodič, správca budovy</t>
  </si>
  <si>
    <t>https://www.justice.gov.sk/PortalApp/Zmluva/Web/MSSRZmluvaDetail.aspx?IdZmluva=2103102</t>
  </si>
  <si>
    <t>O2</t>
  </si>
  <si>
    <t xml:space="preserve">KS v Trnave </t>
  </si>
  <si>
    <t>telekomunikačná technika</t>
  </si>
  <si>
    <t>mobilné telefóny</t>
  </si>
  <si>
    <t>podľa potreby</t>
  </si>
  <si>
    <t>objednávky</t>
  </si>
  <si>
    <t>výber dodávateľa v zmysle uzavretej zmluvy o telekomunikačných službách mobilného operátora</t>
  </si>
  <si>
    <t>komunikačnej infraštruktúry</t>
  </si>
  <si>
    <t>prekládká PC siete na OS Skalica (budova v správe KS TT)</t>
  </si>
  <si>
    <t>je nutné uskutočniť prekládku PC siete zo 4. podlažia na 3. podlažie po odsťahovaní MV SR z 3 podlažia, ktoré bude následne využívať OS Skalica</t>
  </si>
  <si>
    <t>objednávka</t>
  </si>
  <si>
    <t>prieskum trhu v zmysle platného zákona o VO a internej smernice</t>
  </si>
  <si>
    <t>OS Trnava</t>
  </si>
  <si>
    <t>fax</t>
  </si>
  <si>
    <t>fax na sekretariáte súdu mesačný poplatok  podľa reálnej služby cca 20,00€</t>
  </si>
  <si>
    <t>https://www.justice.gov.sk/PortalApp/Page/SuborDownload.aspx?IdSubor=191441</t>
  </si>
  <si>
    <t>SMT hospodár</t>
  </si>
  <si>
    <t>podľa skutočnej spotreby cca 6,00€ mesačne</t>
  </si>
  <si>
    <t>https://www.justice.gov.sk/PortalApp/Page/SuborDownload.aspx?IdSubor=445615</t>
  </si>
  <si>
    <t xml:space="preserve">SMT trestná služba </t>
  </si>
  <si>
    <t>podľa skutočnej spotreby cca 15,00€ mesačne</t>
  </si>
  <si>
    <t>https://www.justice.gov.sk/PortalApp/Page/SuborDownload.aspx?IdSubor=440288</t>
  </si>
  <si>
    <t>SIM na budovu</t>
  </si>
  <si>
    <t>podľa skutočnej spotreby</t>
  </si>
  <si>
    <t>https://www.justice.gov.sk/PortalApp/Page/SuborDownload.aspx?IdSubor=230192</t>
  </si>
  <si>
    <t>OS Galanta</t>
  </si>
  <si>
    <t>poplatok za satelit</t>
  </si>
  <si>
    <t>https://www.zmluvy.gov.sk/index.php?ID=110056 ,dodávateľ Digi Slovakia</t>
  </si>
  <si>
    <t>DIGI Slovakia</t>
  </si>
  <si>
    <t xml:space="preserve"> 3 ks mobilných telefónov pre správu súdu OS Galanta, pravidelný mesačný poplatok cca á 16,-- €</t>
  </si>
  <si>
    <t>https://www.justice.gov.sk/PortalApp/Page/SuborDownload.aspx?IdSubor=179097</t>
  </si>
  <si>
    <t>1 ks mobilného telefónu pre vedenie OS Galanta, pravidelný mesačný poplatok á 31,19 €</t>
  </si>
  <si>
    <t>https://www.justice.gov.sk/PortalApp/Zmluva/Web/MSSRZmluvaDetail.aspx?IdZmluva=2284085</t>
  </si>
  <si>
    <t>Zmluva platná do roku 2021, potom bude pokračovať</t>
  </si>
  <si>
    <t>hovorné pevná linka</t>
  </si>
  <si>
    <t>poplatok za pevnú linku</t>
  </si>
  <si>
    <t>https://www.crz.gov.sk/index.php?ID=940274&amp;l=sk</t>
  </si>
  <si>
    <t>OS Dunajská Streda</t>
  </si>
  <si>
    <t>mesačný poplatok podľa spotreby</t>
  </si>
  <si>
    <t>https://www.crz.gov.sk/index.php?ID=603&amp;doc=3433387</t>
  </si>
  <si>
    <t>mesačný poplatok 47,87</t>
  </si>
  <si>
    <t>https://www.crz.gov.sk/index.php?ID=603&amp;doc=1282703</t>
  </si>
  <si>
    <t>OS Piešťany</t>
  </si>
  <si>
    <t>poplatok za pulty ochrrany</t>
  </si>
  <si>
    <t>3ks pevná linka a 1ks fax</t>
  </si>
  <si>
    <t xml:space="preserve">https://www.crz.gov.sk/index.php?ID=2327891&amp;l=sk </t>
  </si>
  <si>
    <t xml:space="preserve">hovorné za mobily </t>
  </si>
  <si>
    <t>6ks mobil</t>
  </si>
  <si>
    <t>https://www.crz.gov.sk/index.php?ID=1943447&amp;l=sk</t>
  </si>
  <si>
    <t>OS Senica</t>
  </si>
  <si>
    <t>3 ks mobilných telefónov pre vedenie organizácie OS Senica, pravidelný mesačný poplatok á 18,00 €</t>
  </si>
  <si>
    <t>Dodávateľ O2</t>
  </si>
  <si>
    <t>Rámcová zmluva MS SR zverejnená v CRZ</t>
  </si>
  <si>
    <t>Príprava zmluvy na podpis</t>
  </si>
  <si>
    <t>Hovorné za pevnú llinku</t>
  </si>
  <si>
    <t>1 ks pevnej linky na zabezpečenie ochrany budovy napojenie na pult centrálnej ochrany, mesačný poplatok 14,00 €</t>
  </si>
  <si>
    <t>https://www.crz.gov.sk/index.php?ID=603&amp;doc=2306020</t>
  </si>
  <si>
    <t>Predĺženie dohody na dodávku služieb Telekom</t>
  </si>
  <si>
    <t>Príprava dohody  na podpis</t>
  </si>
  <si>
    <t xml:space="preserve">OS Skalica </t>
  </si>
  <si>
    <t xml:space="preserve">Telekomunikačné služby </t>
  </si>
  <si>
    <t>Mesačné poplatky za služby mobilného operátora O2    (51,00 €/ mesiac)</t>
  </si>
  <si>
    <t>https://www.crz.gov.sk/index.php?ID=603&amp;doc=4394860</t>
  </si>
  <si>
    <t>Zmluva na dobu určitú do r. 2023.</t>
  </si>
  <si>
    <t>Obvod KS v Trnave</t>
  </si>
  <si>
    <t>OS Bánovce nad Bebravou</t>
  </si>
  <si>
    <t>Hovorné pevná linka</t>
  </si>
  <si>
    <t>Mesačný poplatok podľa reálnej spotreby</t>
  </si>
  <si>
    <t>https://www.crz.gov.sk/index.php?ID=544745&amp;l=sk</t>
  </si>
  <si>
    <t>zákazka s nízkou hodnotou, dodávateľ Slovak Telekom</t>
  </si>
  <si>
    <t>zmluva platná na dobu neurčitú, druhá zmluva z r. 2008 nie je vedená v CRZ</t>
  </si>
  <si>
    <t>Mesačný poplatok podľa reálnej spotreby za mobilné hovory</t>
  </si>
  <si>
    <t>https://www.crz.gov.sk/index.php?ID=1989474&amp;l=sk    https://www.crz.gov.sk/index.php?ID=117055&amp;l=sk</t>
  </si>
  <si>
    <t>zákazka s nízkou hodnotou, spoločnosť Orange Slovensko                                                                   zákazka s nízkou hodnotou, dodávateľ O2</t>
  </si>
  <si>
    <t>zmluva platná na dobu neurčitú</t>
  </si>
  <si>
    <t>OS Nové Mesto nad Váhom</t>
  </si>
  <si>
    <t>https://www.crz.gov.sk/index.php?ID=2466444&amp;l=sk</t>
  </si>
  <si>
    <t>OS Nové mesto nad Váhom</t>
  </si>
  <si>
    <t>1 ks mobilný telefón pre vedenie organizácie, mesačný poplatok podľa reálnej spotreby</t>
  </si>
  <si>
    <t>https://www.crz.gov.sk/index.php?ID=1460181&amp;l=sk</t>
  </si>
  <si>
    <t>1 ks mobilný telefón pre vedenie organizácie, pravidelný mesačný poplatok á 16,99+5eur plátka za mobilný telefón</t>
  </si>
  <si>
    <t>https://www.crz.gov.sk/index.php?ID=1460191&amp;l=sk https://www.crz.gov.sk/index.php?ID=4013099&amp;l=sk</t>
  </si>
  <si>
    <t>viazanosť 24 mesiacov do 10.05.2021, splátka 5 eur za MT do 10.05.2021</t>
  </si>
  <si>
    <t>Nákup telekomunikačnej techniky</t>
  </si>
  <si>
    <t>nákup telekomunikačnej techniky a pomocného materiálu k telekom. technike</t>
  </si>
  <si>
    <t>zákazka s nízkou hodnotou, objednávka</t>
  </si>
  <si>
    <t>OS Partizánske</t>
  </si>
  <si>
    <t>1 ks mobil.telefón pre sudcov v službe, mes. poplatok 20,- €</t>
  </si>
  <si>
    <t>https://www.crz.gov.sk/index.php?ID=4434872&amp;l=sk</t>
  </si>
  <si>
    <t>VO s nízkou hodnotou, dodávateľ Orange Slovensko, a.s.</t>
  </si>
  <si>
    <t>Dodatok č.OS PE DodatokSPR.97/2020 zo dňa 6.2.2020,  k zmluve SPR.253/2008. Koniec viazanosti zmluvy dňa 5.02.2022</t>
  </si>
  <si>
    <t>Hovorné na pevné linky</t>
  </si>
  <si>
    <t>telefónna služba, linka slúži na spojenie PSN (zabezpečenie ochrany budovy OS) s policajným pultom KR PZ v Trenčíne</t>
  </si>
  <si>
    <t xml:space="preserve">Zmluva č. OSPESPR.149/2009  13,90 € mesačne Dodávateľ Slovak Telekom a.s.  CRZ: nie je vedená v CRZ </t>
  </si>
  <si>
    <t>Zmluva na dobu neurčitú</t>
  </si>
  <si>
    <t>pomocný materiál k telekomunikačnej technike</t>
  </si>
  <si>
    <t>OS Považská Bystrica</t>
  </si>
  <si>
    <t>Hovorné za pevnú linku</t>
  </si>
  <si>
    <t>pevná linka pre  zabezpečenie EZS a pripojenia na pult centrálnej ochrany organizácie OS PB, pravidelný mesačný poplatok á 18,20 Eur s DPH</t>
  </si>
  <si>
    <t>https://www.crz.gov.sk/index.php?ID=2423516&amp;l=sk</t>
  </si>
  <si>
    <t>zákazka s nízkou hodnotou, spoločnosť Slovak Telekom a.s., Bratislava</t>
  </si>
  <si>
    <t>Zmluva na dobu neurčitú.</t>
  </si>
  <si>
    <t>Hovorné za mobil</t>
  </si>
  <si>
    <t>služobný mobilný telefón pre pohotovosť sudcov organizácie OS PB, pravidelný mesačný poplatok á 11,50 Eur s DPH</t>
  </si>
  <si>
    <t>https://www.crz.gov.sk/index.php?ID=4080491&amp;l=sk</t>
  </si>
  <si>
    <t>zákazka s nízkou hodnotou, spoločnosť Orange Slovensko a.s., Bratislava</t>
  </si>
  <si>
    <t>Zmluva na dobu neurčitú.Doba viazanosti programu do roku 2021.</t>
  </si>
  <si>
    <t>Internet</t>
  </si>
  <si>
    <t>internet pre zabezpečenie EZS - kamery  organizácie OS PB, pravidelný mesačný poplatok á 18,00 Eur s DPH</t>
  </si>
  <si>
    <t>https://www.crz.gov.sk/index.php?ID=4509401&amp;l=sk</t>
  </si>
  <si>
    <t>Zmluva na dobu neurčitú.Doba viazanosti programu do roku 2022.</t>
  </si>
  <si>
    <t>služobný mobilný telefón pre vedenie organizácie OS PB, pravidelný mesačný poplatok á 20,00 Eur s DPH</t>
  </si>
  <si>
    <t>https://www.crz.gov.sk/index.php?ID=4523368&amp;l=sk</t>
  </si>
  <si>
    <t>Zmluva na dobu neurčitú.Doba viazanosti programu do 07/2021.</t>
  </si>
  <si>
    <t>nový paušál - predseda OS PB</t>
  </si>
  <si>
    <t>zákazka s nízkou hodnotou</t>
  </si>
  <si>
    <t>kúpa paušálu po vymenovaní nového predsedu súdu</t>
  </si>
  <si>
    <t>OS Prievidza</t>
  </si>
  <si>
    <t>http//www.zmluvy.gov.sk, dodávateľ Slovak Telekom</t>
  </si>
  <si>
    <t>Dobíjanie kreditov</t>
  </si>
  <si>
    <t>dodávateľ, Slovak Telekom</t>
  </si>
  <si>
    <t>dobíjanie kreditov približne štvrťročne</t>
  </si>
  <si>
    <t>nákup pomocného materiálu k telekomunikačnej technike</t>
  </si>
  <si>
    <t>OS Trenčín</t>
  </si>
  <si>
    <t>Pevná telefónna sieť</t>
  </si>
  <si>
    <t>napojenie bezpečnostných systémov súdu na pevnú telefónnu sieť</t>
  </si>
  <si>
    <t>https://www.zmluvy.gov.sk/index.php?ID=112965</t>
  </si>
  <si>
    <t>zmluva uzatvorená na dobu neurčitú bez viazanosti</t>
  </si>
  <si>
    <t>6 ks mobilných telefónov, z toho 5 ks bez paušálu - platby podľa reálnej spotreby a 1ks mesačný poplatok vo výške 15,99 €</t>
  </si>
  <si>
    <t>1. https://www.zmluvy.gov.sk/index.php?ID=112999, dodávateľ Orange Slovensko    2. https://www.zmluvy.gov.sk/index.php?ID=112980, dodávateľ Orange Slovensko     3.  https://www.zmluvy.gov.sk/index.php?ID=113076, dodávateľ Orange Slovensko      4. https://www.zmluvy.gov.sk/index.php?ID=113089. dodávateľ Orange Slovensko     5. https://www.zmluvy.gov.sk/index.php?ID=113081, dodávateľ Orange Slovensko   6.  https://www.zmluvy.gov.sk/index.php?ID=113107, dodávateľ Orange Slovensko</t>
  </si>
  <si>
    <t>zmluvy sú uzatvorené na dobu neurčitú bez viazanosti</t>
  </si>
  <si>
    <t>KS v Trenčíne</t>
  </si>
  <si>
    <t>Pevná telefóna sieť</t>
  </si>
  <si>
    <t>pevná linka + internet</t>
  </si>
  <si>
    <t>https://www.crz.gov.sk/index.php?ID=982879&amp;l=sk</t>
  </si>
  <si>
    <t>mesačný poplatok za paušály</t>
  </si>
  <si>
    <r>
      <t>dodávateľ O</t>
    </r>
    <r>
      <rPr>
        <vertAlign val="subscript"/>
        <sz val="11"/>
        <rFont val="Calibri"/>
        <family val="2"/>
        <charset val="238"/>
        <scheme val="minor"/>
      </rPr>
      <t>2</t>
    </r>
  </si>
  <si>
    <r>
      <t>zákazka s nízkou hodnotou, dodávateľ O</t>
    </r>
    <r>
      <rPr>
        <vertAlign val="subscript"/>
        <sz val="11"/>
        <color theme="1"/>
        <rFont val="Calibri"/>
        <family val="2"/>
        <charset val="238"/>
        <scheme val="minor"/>
      </rPr>
      <t>2</t>
    </r>
  </si>
  <si>
    <r>
      <t>momentálne prechádzame z Orange Slovensko na mobilného operátora O</t>
    </r>
    <r>
      <rPr>
        <vertAlign val="subscript"/>
        <sz val="11"/>
        <color theme="1"/>
        <rFont val="Calibri"/>
        <family val="2"/>
        <charset val="238"/>
        <scheme val="minor"/>
      </rPr>
      <t>2</t>
    </r>
    <r>
      <rPr>
        <sz val="11"/>
        <color rgb="FF000000"/>
        <rFont val="Calibri"/>
        <family val="2"/>
        <charset val="238"/>
      </rPr>
      <t>, zmluva nie je uzatvorená, predpokladané výdavky v číselnom vyjadrení budú približne rovnaké ako u predchádzajúceho dodávateľa, odvolávku na zmluvu v CRZ pošleme dodatočne</t>
    </r>
  </si>
  <si>
    <t>Obvod KS v Trenčíne</t>
  </si>
  <si>
    <t>KS v Nitre</t>
  </si>
  <si>
    <r>
      <t>24</t>
    </r>
    <r>
      <rPr>
        <sz val="11"/>
        <color rgb="FF000000"/>
        <rFont val="Calibri"/>
        <family val="2"/>
        <charset val="238"/>
      </rPr>
      <t xml:space="preserve"> ks mobilných telefónov pridelených sudcom a  zamestnancom, ktorých funkčné zaradenie a charakter práce si vyžaduje operatívne telefonické spojenie počas vykonávania pracovnej činnosti i mimo sídla súdu,  služobného alebo pracovného času</t>
    </r>
  </si>
  <si>
    <t>https://www.crz.gov.sk/index.php?ID=4364915&amp;l=sk</t>
  </si>
  <si>
    <t>Pripojenie sa k Rámcovej dohode uzatvorenej medzi Poskytovateľpm  a Ministerstvom spravodlivosti SR na základe výsledku verejného obstarávania  na zákazku "Služby mobilného operátora"</t>
  </si>
  <si>
    <t>Zmluva na dobu neurčitú; mesačný paušálny poplatok 15-18 eur</t>
  </si>
  <si>
    <t>Výmena opotrebovaných alebo poškodených  telefónov</t>
  </si>
  <si>
    <t>Obstaranie telefónov od dodávateľa s najvýhodnejšou cenou na trhu</t>
  </si>
  <si>
    <t>Mesačný poplatok za pevnú linku v sume 43,31 eur</t>
  </si>
  <si>
    <t>Pôvodná zmluva uzatvorená s KS v Bratislave pre pobočku Nitra. KS v Nitre má k dispozícii iba "Súhlas s prevodom telefonného účastníka" z 11. 2. 1997</t>
  </si>
  <si>
    <t>Rutinná a štandardná údržba softvéru</t>
  </si>
  <si>
    <t>Podpora a aktualizácia informačného systému BTS</t>
  </si>
  <si>
    <t>CD aktualizácia softvéru BTS; štvrťročne 31,87 eura</t>
  </si>
  <si>
    <t>Zmluva o používateľskej licencii na programové vybavenie spoločnosti BE-SOFT a.s., Košice, číslo 2003/080/Ka  zo dňa 29.5.2003. Zmluva uzavretá na dobu neurčitú.</t>
  </si>
  <si>
    <t>OS Komárno</t>
  </si>
  <si>
    <t>Mesačný paušálny poplatok 14,00 € za pevnú linku</t>
  </si>
  <si>
    <t>Aktuálna zmluva platná do 27.11.2020, v nasledujúcich rokoch predpokladá  OS obstarávať služby v rovnakom rozsahu</t>
  </si>
  <si>
    <t>2 ks mobilných telefónov + mesačný poplatok podľa reálnej spotreby cca 40,00 €</t>
  </si>
  <si>
    <t xml:space="preserve">https://www.crz.gov.sk/index.php?ID=3155683&amp;l=sk; </t>
  </si>
  <si>
    <t>Zmluva platná na dobu neurčitú</t>
  </si>
  <si>
    <t xml:space="preserve">GSM monitoring na požiarny systém </t>
  </si>
  <si>
    <t>Mesačný paušálny poplatok 2,99 €</t>
  </si>
  <si>
    <t xml:space="preserve">https://www.crz.gov.sk/index.php?ID=1126744&amp;l=sk </t>
  </si>
  <si>
    <t>Privolávací systém vo výťahu</t>
  </si>
  <si>
    <t xml:space="preserve">https://www.crz.gov.sk/index.php?ID=3998939&amp;l=sk </t>
  </si>
  <si>
    <t>OS Levice</t>
  </si>
  <si>
    <t>Hovorné za pevnú linku-fax</t>
  </si>
  <si>
    <t>Telefón a fax - linka napojená na centrálny pult ochrany objektu</t>
  </si>
  <si>
    <t>https://www.crz.gov.sk/index.php?ID=2405801&amp;l=sk</t>
  </si>
  <si>
    <t>Slovak Telekom - zmluva na neurčito</t>
  </si>
  <si>
    <t>1 ks mobilný telefón - trestné oddelenie - služba</t>
  </si>
  <si>
    <t>https://www.crz.gov.sk/index.php?ID=430428&amp;l=sk</t>
  </si>
  <si>
    <t>Orange - zmluva platná, viazanosť skončila</t>
  </si>
  <si>
    <t>1 ks mobilný telefón</t>
  </si>
  <si>
    <t>§1 ods. 14 zákona č. 343/2015 Z.z</t>
  </si>
  <si>
    <t>VO na dodávateľa služby prebehne v poslednom štvrťroku roku 2020, nakoľko platnosť terajšej zmluvy je do 12/2020</t>
  </si>
  <si>
    <t>2 ks mobilných telefónov</t>
  </si>
  <si>
    <t>OS Nitra</t>
  </si>
  <si>
    <t xml:space="preserve">632005 </t>
  </si>
  <si>
    <t>Telekomunikačné služby.</t>
  </si>
  <si>
    <t>Hovory z CHP</t>
  </si>
  <si>
    <t>Hovory z CHP. Nepravidelný poplatok, maximálne ročné náklady cca do 10 eur.</t>
  </si>
  <si>
    <t>https://www.crz.gov.sk/index.php?ID=2417274&amp;l=sk</t>
  </si>
  <si>
    <t>Zmluva platná na dobu neurčitú.</t>
  </si>
  <si>
    <t>Hovorné za mobily.</t>
  </si>
  <si>
    <t>Pravidelné mesačné poplatky dobíjacími kupónmi, resp. cez terminál (riaditeľ správy súdu, službukonajúci sudca, vodič).</t>
  </si>
  <si>
    <t>Služobné telefóny sa mesačne dobíjajú kupónmi, resp. cez terminál.</t>
  </si>
  <si>
    <t>OS Nové Zámky</t>
  </si>
  <si>
    <t>Pevná linka, mes. poplatok 30,59</t>
  </si>
  <si>
    <t xml:space="preserve">www.crz.gov.sk/index.php?ID=3061719&amp;l=sk   </t>
  </si>
  <si>
    <t xml:space="preserve">§ 1 ods. 14 zákona č. 343/2015 Z.z. o verejnom obstarávaní </t>
  </si>
  <si>
    <t>Slovak Telecom, a.s. Bratislava ,Bajkalská 28, - Dodatok uzavretý 15.8.2017, platnosť 15.8.2022</t>
  </si>
  <si>
    <t>4 ks mobilné telefóny, pravidelný mes. poplatok á 60,00</t>
  </si>
  <si>
    <t>https://www.crz.gov.sk/index.php?ID=3982212&amp;l=sk</t>
  </si>
  <si>
    <t>Spoločné verejné obstarávanie v spojení s MS SR prostredníctvom pripojenia k Rámcovej dohode č. 2018/0012574 uzatv. medzi MS SR a O2 Slovakia.s.r.o.</t>
  </si>
  <si>
    <t xml:space="preserve">O2 Slovakia s.r.o. Einsteinova 24, 951 01 Bratislava -Zmluva platná 48 mesiacov, uzavretá 28.4.2019 </t>
  </si>
  <si>
    <t xml:space="preserve">OS Topoľčany </t>
  </si>
  <si>
    <t>3 ks mobilných telefónov pre vedenie organizácie Okresného súdu Topoľčany, pravidelný mesačný poplatok á 20,- eur + prevolané hovory</t>
  </si>
  <si>
    <t>https://www.crz.gov.sk/index.php?ID=2813763&amp;l=sk https://www.crz.gov.sk/index.php?ID=2813743&amp;l=sk https://www.crz.gov.sk/index.php?ID=2813752&amp;l=sk</t>
  </si>
  <si>
    <t>Zmluva platná na dobu neurčitú.  Od 10.09.2020 dôjde k zmene zmluvných podmienok zmluvy o poskytovaní verejných služieb s účastníckym program Go 20 €. Dodávateľ Orange Slovensko, a.s., Metodova 8, Bratislava</t>
  </si>
  <si>
    <t>Mesačný poplatok za ochranu budovy a za ISDN linku</t>
  </si>
  <si>
    <t>https://www.crz.gov.sk/index.php?ID=982853&amp;l=sk https://www.crz.gov.sk/index.php?ID=982849&amp;l=sk</t>
  </si>
  <si>
    <t>Zmluva platná na dobu neurčitú. Dodávateľ Slovak Telekom, a.s., Bajkalská 28,  Bratislava</t>
  </si>
  <si>
    <t>Obvod KS v Nitre</t>
  </si>
  <si>
    <t>KS v Žiline</t>
  </si>
  <si>
    <t>36 ks mobilných telefónovod mobilného operátora ORANGE SLOVENSKO a.s.:                                                                          12 ks mobilných telefónov pre PaMÚ, pravidelný mesačný poplatok á 18 eur / 1 mobil                                                                                          1 ks mobilný telefón alarm (zabezpečenie hlásenia poplachu EZS prostredníctvom SMS správy, mesačný poplatok podľa reálnej spotreby - á 4 eur)                                                              2 ks mobliných telefónov pre vodičov súdu (á 17 eur / 1 mobil, á 0,50 eur/mobil)                                                                         1 ks mobilný telefón pre hospodára súdu, á 10 eur/mobil                                                                                                         1 ks mobilný telefón pre vedúcu personálneho, á 17 eur/mobil                                                                                                        4 ks mobliných telefónov pre informatikov (á 17 eur /  mobil, á 23 eur/mobil vedúceho IT, á 10 eur/1 mobil)                                                                    1 ks mobilný telefón pre hovorcu, á 17 eur/mobil                                                                              1 ks mobilný telefón pre správcu budovy, á 3 eur/mobil                                                                                                                     4 ks mobilných telefónov pre vedenie súdu (á 17 eur / mobil podpredseda, á 17 eur/ mobil RSS, é 12 eur/ mobil predsedníčka,  á 10 eur/mobil podpredseda)                                                        8 ks mobilných telefónov - zabezpečenie ochrany os. údajov pri el. komunikácii - SMS správa účastníkom konania,  (á 7,06 eur / mobil )                                                                         1 ks mobilný telefón pre trestnú pohotovsť (á 18 eur)</t>
  </si>
  <si>
    <t>Mobilný operátor ORANGE SLOVENSKO, a.s.:    https://www.crz.gov.sk/index.php?ID=4424332&amp;l=sk
https://www.crz.gov.sk/index.php?ID=2071078&amp;l=sk
https://www.crz.gov.sk/index.php?ID=2179308&amp;l=sk
https://www.crz.gov.sk/index.php?ID=2179311&amp;l=sk
https://www.crz.gov.sk/index.php?ID=3722845&amp;l=sk                                                             https://www.crz.gov.sk/index.php?ID=2630801&amp;l=sk                                                                 https://www.crz.gov.sk/index.php?ID=4424332&amp;l=sk 
Zmluva uzatvorená v r. 1997 - je v starom zozname zmlúv CRZ (Spr 1154/1997                                https://www.crz.gov.sk/index.php?ID=2296754&amp;l=sk                                                             https://www.crz.gov.sk/index.php?ID=2296741&amp;l=sk                                                                                             Zmluva uzatvorená v r. 2009 - je v starom zozname zmlúv v CRZ (Spr 71/2009)                                                                         https://www.crz.gov.sk/index.php?ID=3549713&amp;l=sk                                                                                                            Zmluva uzatvorená v r. 2007 - je v starom zozname zmlúv v CRZ (Spr 491/2007)                                                                                                                Zmluva uzatvorená v r. 2008 - je v starom zozname zmlúv CRZ (Spr 704/2008)                                        https://www.crz.gov.sk/index.php?ID=4434229&amp;l=sk     https://www.crz.gov.sk/index.php?ID=4227710&amp;l=sk  https://www.crz.gov.sk/index.php?ID=3549713&amp;l=sk   https://www.crz.gov.sk/index.php?ID=4424214&amp;l=sk                                 https://www.crz.gov.sk/index.php?ID=3479935&amp;l=sk                            https://www.crz.gov.sk/index.php?ID=3479935&amp;l=sk                                         https://www.crz.gov.sk/index.php?ID=4295537&amp;l=sk</t>
  </si>
  <si>
    <t>Viazanosť do 30.01.2022                                                             Zmluva bez viazanosti                                                          Zmluva bez viazanosti                                                 Zmluva bez viazanosti                                                               Zmluva s viazanosťou do 23.10.2020                                Zmluva bez viazanosti                                    Zmluva bez viazanosti                                           Zmluva s viazanosťou do 30.1.2022              Zmluva bez viazanosti                                      Zmluva bez viazanosti                                          Zmluva bez viazanosti                                      Zmluva s viazanosťou do 29.7.2020                                   Zmluva s viazanosťou do 5.2.2022                          Zmluva s viazanosťou do 23.9.2021                                           Zmluva s viazanosťou do 29.7.2020                  Zmluva bez viazanosti                                              Zmluva bez viazanosti                                                       Zmluva s viazanosťou do 7.11.2021                                       Zmluva na dobu neurčitú.</t>
  </si>
  <si>
    <t>Mesačný poplatok podľa reálnej spotreby za pevné linky</t>
  </si>
  <si>
    <t>dodávateľ Slovak Telekom, a.s., link na zmluvu v CRZ:  https://www.crz.gov.sk/index.php?ID=414386&amp;l=sk</t>
  </si>
  <si>
    <t>OS Ružomberok</t>
  </si>
  <si>
    <t>Služby pevnej siete</t>
  </si>
  <si>
    <t>Link na zmluvu v CRZ https://www.crz.gov.sk/index.php?ID=2171273&amp;art_zs2=&amp;art_predmet=&amp;art_ico=35763469&amp;art_suma_zmluva_od=&amp;art_suma_zmluva_do=&amp;art_datum_zverejnene_od=&amp;art_datum_zverejnene_do=&amp;art_rezort=0&amp;art_zs1=&amp;nazov=&amp;art_ico1=35995599&amp;odoslat=Vyh%C4%BEada%C5%A5, dodávateľ Slovak Telekom, a.s.</t>
  </si>
  <si>
    <r>
      <t xml:space="preserve">1 ks mobilný telefón, </t>
    </r>
    <r>
      <rPr>
        <b/>
        <sz val="11"/>
        <rFont val="Calibri"/>
        <family val="2"/>
        <charset val="238"/>
        <scheme val="minor"/>
      </rPr>
      <t>predsedníčka súdu</t>
    </r>
    <r>
      <rPr>
        <sz val="11"/>
        <rFont val="Calibri"/>
        <family val="2"/>
        <charset val="238"/>
        <scheme val="minor"/>
      </rPr>
      <t>, pravidelný mesačný poplatok á 10 eur.</t>
    </r>
  </si>
  <si>
    <t>Link na zmluvu v CRZ https://www.crz.gov.sk/index.php?ID=2998873&amp;l=sk, https://www.crz.gov.sk/index.php?ID=4057511&amp;l=sk, dodávateľ Orange Slovensko, a.s.</t>
  </si>
  <si>
    <t>Zmluva platná do 9/2020. Zmluva bude predlžená.</t>
  </si>
  <si>
    <r>
      <t>1 ks mobilný telefón,</t>
    </r>
    <r>
      <rPr>
        <b/>
        <sz val="11"/>
        <rFont val="Calibri"/>
        <family val="2"/>
        <charset val="238"/>
        <scheme val="minor"/>
      </rPr>
      <t xml:space="preserve"> sudca - služobná pohotovosť</t>
    </r>
    <r>
      <rPr>
        <sz val="11"/>
        <rFont val="Calibri"/>
        <family val="2"/>
        <charset val="238"/>
        <scheme val="minor"/>
      </rPr>
      <t>, pravidelný mesačný poplatok á 10 eur.</t>
    </r>
  </si>
  <si>
    <t>Link na zmluvu v CRZ https://www.crz.gov.sk/index.php?ID=2998872&amp;l=sk, https://www.crz.gov.sk/index.php?ID=4062509&amp;l=sk, dodávateľ Orange Slovensko, a.s.</t>
  </si>
  <si>
    <r>
      <t xml:space="preserve">1 ks mobilný telefón, </t>
    </r>
    <r>
      <rPr>
        <b/>
        <sz val="11"/>
        <color theme="1"/>
        <rFont val="Calibri"/>
        <family val="2"/>
        <charset val="238"/>
        <scheme val="minor"/>
      </rPr>
      <t>riaditeľ SS</t>
    </r>
    <r>
      <rPr>
        <sz val="11"/>
        <color rgb="FF000000"/>
        <rFont val="Calibri"/>
        <family val="2"/>
        <charset val="238"/>
      </rPr>
      <t>, pravidelný mesačný poplatok á 10 eur.</t>
    </r>
  </si>
  <si>
    <t>Link na zmluvu v CRZ https://www.crz.gov.sk/index.php?ID=2998863&amp;l=sk, https://www.crz.gov.sk/index.php?ID=4059726&amp;l=sk, dodávateľ Orange Slovensko, a.s.</t>
  </si>
  <si>
    <t>Zmluva platná do 6/2021. Zmluva bude predlžená.</t>
  </si>
  <si>
    <t xml:space="preserve"> 1 ks SIM karta, zabezpečenie hlásenia poplachu EZS prostredníctvom SMS správy, mesačný poplatok podľa reálnej spotreby </t>
  </si>
  <si>
    <t>Link na zmluvu v CRZ https://www.crz.gov.sk/index.php?ID=3029383&amp;l=sk, dodávateľ Orange Slovensko, a.s.</t>
  </si>
  <si>
    <t xml:space="preserve"> 1 ks mobilný telefón, OS, zabezpečenie ochrany os. údajov pri el. komunikácii - SMS správa účastníkom konania,                      mesačný poplatok podľa reálnej spotreby </t>
  </si>
  <si>
    <t>Link na zmluvu v CRZ: https://www.crz.gov.sk/index.php?ID=3468093&amp;l=sk</t>
  </si>
  <si>
    <t>OS Námestovo</t>
  </si>
  <si>
    <t>2 ks mobilných telefónov pre vedenie organizácie - OS Námestovo, pravidelný mesačný poplatok á 24 eur</t>
  </si>
  <si>
    <t>Dodávateľ Slovak Telekom, a.s., link na zmluvu v CRZ :   https://www.crz.gov.sk/index.php?ID=3351138&amp;l=sk</t>
  </si>
  <si>
    <t>pravidelný mesačný poplatok Šikovná voľba súvisiaci s prevádzkou výťahu</t>
  </si>
  <si>
    <t>Dodávateľ Orange Slovensko, a.s., link na zmluvu v CRZ:  https://www.crz.gov.sk/index.php?ID=3052074&amp;l=sk</t>
  </si>
  <si>
    <t>OS Dolný Kubín</t>
  </si>
  <si>
    <t xml:space="preserve">Pevná linka </t>
  </si>
  <si>
    <t>Mesačný poplatok (paušál) za pevné linky</t>
  </si>
  <si>
    <t>zml.č. 1000034904, Spr. 573/03, zo dňa 21.07.2003 (zverejnená v starom zozname zverejnených zmlúv do 31.12.2010 CRZ), Slovenské telekomunikácie, a.s.</t>
  </si>
  <si>
    <t>Doba platnosti zmluvy neurčitá</t>
  </si>
  <si>
    <t>3 ks mobilných telefónov pre vedenie organizácie OS Dolný Kubín, pravidelný mesačný poplatok podľa reálnej spotreby</t>
  </si>
  <si>
    <t>https://www.crz.gov.sk/index.php?ID=3658131&amp;l=sk Orange Slovensko</t>
  </si>
  <si>
    <t>Doba platnosti zmluvy neurčitá (doba viazanosti 2 roky)</t>
  </si>
  <si>
    <t>OS Čadca</t>
  </si>
  <si>
    <t>2 ks paušálov (1 ks pre vedenie organizácie, pravidelný mesačný poplatok á 20,00 eur; 1 ks pre trestné odd, pravidelný mesačný poplatok á 10,00 eur; 1 ks GSM brána, mesačný poplatok 3,98 eur)</t>
  </si>
  <si>
    <t>https://www.crz.gov.sk/index.php?ID=702768&amp;l=sk ;    https://www.crz.gov.sk/index.php?ID=4488356&amp;l=sk; https://www.zmluvy.gov.sk/index.php?ID=109822;  dodávateľ: Orange Slovensko, a.s.</t>
  </si>
  <si>
    <t xml:space="preserve">Viazanosť 2 ks paušálov 24  mesiacov od 25.02.2020;  GSM brána - zmluva uzatvorená pred 1.1.2011 na dobu neurčitú </t>
  </si>
  <si>
    <t xml:space="preserve">Mesačný poplatok podľa reálnej spotreby za pevné linky </t>
  </si>
  <si>
    <t>https://www.zmluvy.gov.sk/index.php?ID=109818 ;  dodávateľ: Slovak Telekom a.s.</t>
  </si>
  <si>
    <t>Zmluva platná na dobu neurčitú, Zmluva uzavretá pred 1.1.2011</t>
  </si>
  <si>
    <t>OS Liptovský Mikuláš</t>
  </si>
  <si>
    <t>2 ks mobilných telefónov pre pohotovostné služby OS LM, pravidelný mesačný poplatok á 6 eur</t>
  </si>
  <si>
    <t>zmluva podpísaná pred rokom 2011, dodávateľ Orange</t>
  </si>
  <si>
    <t>zmluva podpísaná pred rokom 2011, dodávateľ Slovak Telekom</t>
  </si>
  <si>
    <t>OS Žilina</t>
  </si>
  <si>
    <t>1 ks mobilný telefón - trestné oddelenie</t>
  </si>
  <si>
    <t>https://www.crz.gov.sk/index.php?ID=542762&amp;l=sk slovak telekom – zmluva           https://www.crz.gov.sk/index.php?ID=4365794&amp;l=sk dodatok slovak telekom</t>
  </si>
  <si>
    <t>3 ks mobilný telefón- pre vedenie organizácie</t>
  </si>
  <si>
    <t>https://www.crz.gov.sk/index.php?ID=3475042&amp;l=sk orange</t>
  </si>
  <si>
    <t>OS Martin</t>
  </si>
  <si>
    <t>Hovorné na mobily</t>
  </si>
  <si>
    <t>3 ks mobilných telefónov pre vedenie organizácie OS MT (mesačný paušál 10.- €), 2 ks mobilných telefónov pre správcu budovy a vodiča (mesačný paušál 5,- €), 1 SIM karta na SMS-zabezpeč.ochrany objektu ( 7,-€), 1 SIM karta-alarm výťahu v budove ( 1,-€)</t>
  </si>
  <si>
    <t>https://www.crz.gov.sk/index.php?ID=114363&amp;page=1</t>
  </si>
  <si>
    <t>Pristúpenie k Rámcovej dohode MS SR MS/94/2014-37 (na 48 mes.)</t>
  </si>
  <si>
    <t>Zmluvy a Dodatky k zmluvám platné, Dodatky ku zmluve na 3 ks mobilných telefónov pre vedenie organizácie platné do roku 2022</t>
  </si>
  <si>
    <t>3 ks mobilných telefónov pre vedenie organizácie OS MT (mesačná splátka 4,75 € za 1 ks zariadenia)</t>
  </si>
  <si>
    <t>Obvod KS v Žiline</t>
  </si>
  <si>
    <t>KS v Banskej Bystrici</t>
  </si>
  <si>
    <t>hovorné pre mobilné telefóny s paušálnym mesačným poplatkom O2 - Program III</t>
  </si>
  <si>
    <t xml:space="preserve">https://www.crz.gov.sk/index.php?ID=4119586&amp;l=sk </t>
  </si>
  <si>
    <t>súťaž MS SR - pripojili sme sa 01/2020</t>
  </si>
  <si>
    <t>Zmluva uzatvorená na neurčito</t>
  </si>
  <si>
    <t>hovorné pre mobilné telefóny s programom O2 Fér</t>
  </si>
  <si>
    <t>Poplatok za pevnú linku - fax</t>
  </si>
  <si>
    <t>mesačný poplatok 14 €</t>
  </si>
  <si>
    <t xml:space="preserve">https://www.crz.gov.sk/index.php?ID=3294009&amp;l=sk </t>
  </si>
  <si>
    <t>Zmluva uzatvorená na 24 mesiacov (naďalej bez viazanosti poberáme službu) - 30 mesiacov akciová mesačná cena za službu 14 €</t>
  </si>
  <si>
    <t>Poplatok za internet DSL (požiadavka IT)</t>
  </si>
  <si>
    <t>mesačný poplatok 19,99 €</t>
  </si>
  <si>
    <t xml:space="preserve">https://www.crz.gov.sk/index.php?ID=3293950&amp;l=sk </t>
  </si>
  <si>
    <t>Zmluva uzatvorená na 24 mesiacov (naďalej bez viazanosti poberáme službu) - 30 mesiacov akciová mesačná cena za službu 19,99 €</t>
  </si>
  <si>
    <t xml:space="preserve">633002 </t>
  </si>
  <si>
    <t xml:space="preserve">635002 </t>
  </si>
  <si>
    <t>OS Banská Bystrica</t>
  </si>
  <si>
    <t>Poplašný systém - Slovak Telekom</t>
  </si>
  <si>
    <t>pripojenie na pult centralizovanej ochrany prevádzikovaného policajným zborom SR</t>
  </si>
  <si>
    <t>https://www.crz.gov.sk/index.php?ID=747091&amp;l=sk</t>
  </si>
  <si>
    <t>priame zadanie</t>
  </si>
  <si>
    <t>Telefónne poplatky za mobily Orange</t>
  </si>
  <si>
    <t>8 ks mobilných telefónov, pravidelný mesačný poplatok 1 x 30 eur, 4 x á 15 eur a 3 x á 1 euro + prevolané minúty</t>
  </si>
  <si>
    <t>https://www.crz.gov.sk/index.php?ID=1880274&amp;l=sk – všeobecná zmluva pre všetky mobily</t>
  </si>
  <si>
    <t>pripojením k rámcovej dohode MS SR</t>
  </si>
  <si>
    <t>zmluva platná do apríla 2021, následne zmena mobilného operátora na O2</t>
  </si>
  <si>
    <t>Telefónne poplatky za mobily O2</t>
  </si>
  <si>
    <t>10 ks mobilných telefńov, pravidelný mesačný poplatok 8 x á 15 eur a 2 x á 10 eur</t>
  </si>
  <si>
    <t>https://www.crz.gov.sk/index.php?ID=4147269&amp;l=sk  - všeobecná zmluva pre všetky mobily</t>
  </si>
  <si>
    <t>zmluva platná do roku 2023</t>
  </si>
  <si>
    <t>18 ks mobilných telefónov, pravidelný mesačný poplatok 1 x 30 eur, 12 x á 15 eur, 2 x á 10 eur, 3 x á 1 euro + prevolané minúty</t>
  </si>
  <si>
    <t>OS Brezno</t>
  </si>
  <si>
    <t>632005 02 - hovorné za mobily</t>
  </si>
  <si>
    <t>3 ks mobilných telefónov pre vedenie organizácie Okresného súdu Brezno, pravidelný mesačný poplatok  1 x á 18 eur, 1 x 15 eur, 1 x 5 eur + prevolané minúty</t>
  </si>
  <si>
    <t>https://www.crz.gov.sk/index.php?ID=3987942&amp;l=sk</t>
  </si>
  <si>
    <t>Zmluva o poskytovaní verejných služieb č. 0015070</t>
  </si>
  <si>
    <t>Zmluva platná do 12. decembra 2022.</t>
  </si>
  <si>
    <t xml:space="preserve">632005 01 - hlasové služby (fax) </t>
  </si>
  <si>
    <t>1 ks fax á 20,28 eur, pravidelný mesačný poplatok +  prevolané minúty</t>
  </si>
  <si>
    <t>https://www.zmluvy.gov.sk/index.php?ID=109686,%20dodávateľ%20Slovak%20Telekom,%20a.s.</t>
  </si>
  <si>
    <t>Dohoda o VVP 1-73A1FL</t>
  </si>
  <si>
    <t>OS Lučenec</t>
  </si>
  <si>
    <t xml:space="preserve">pevná linka - služby ochrany </t>
  </si>
  <si>
    <t>poplach.systém napojený na PCO PZ LC</t>
  </si>
  <si>
    <t>https://www.crz.gov.sk/index.php?ID=920849&amp;l=sk</t>
  </si>
  <si>
    <t>SLOVAK TELEKOM</t>
  </si>
  <si>
    <t>6 ks mobilných telefónov pre vedenie organizácie a službukonajúcich sudcov a asistentky</t>
  </si>
  <si>
    <t>https://www.crz.gov.sk/index.php?ID=4302262&amp;l=sk</t>
  </si>
  <si>
    <t>ORANGE</t>
  </si>
  <si>
    <t>OS Revúca</t>
  </si>
  <si>
    <t>Pevná linka</t>
  </si>
  <si>
    <t>Biznis Partner - prednostné spojenie, pravidelný mesačný poplatok 21,12 Eur</t>
  </si>
  <si>
    <t>https://www.crz.gov.sk/index.php?ID=723206&amp;l=sk</t>
  </si>
  <si>
    <t>dodávateľ: Slovak Telekom, a.s.</t>
  </si>
  <si>
    <t>Mobilné služby</t>
  </si>
  <si>
    <t>4 ks služobných telefónov (2 pre vedenie súdu, 2 pre zabezpečenie výkonu súdníctva), mesačný poplatok podľa reálnej spotreby (cca. 46,- Eur)</t>
  </si>
  <si>
    <t>https://www.crz.gov.sk/index.php?ID=4280513&amp;l=sk</t>
  </si>
  <si>
    <t>Zmluva uzatvorená na dobu neurčitú, dodávateľ: O2 Slovakia, s.r.o.</t>
  </si>
  <si>
    <t>OS Rim. Sobota</t>
  </si>
  <si>
    <t>TeatrO Internet + IP adresa</t>
  </si>
  <si>
    <t>internet + IP adresa, pravidelný mesačný poplatok á 14,90 €</t>
  </si>
  <si>
    <t>https://www.crz.gov.sk/index.php?ID=3886372&amp;l=sk               https://www.crz.gov.sk/index.php?ID=3886369&amp;l=sk                       https://www.crz.gov.sk/index.php?ID=3886366&amp;l=sk</t>
  </si>
  <si>
    <t xml:space="preserve">využívanie služieb za účelom prístupu k internetu, zriadenie statickej IP adresy, nájom komunikačného zariadenia vrátane príslušenstva </t>
  </si>
  <si>
    <t>zmluva uzatvorená na 24 mesiacov</t>
  </si>
  <si>
    <t>hovorné za služobné mobily</t>
  </si>
  <si>
    <t>7 ks mobilných telefónov,  pravidelný mesačný poplatok za 7 ks -  cca 90,- €/ paušál</t>
  </si>
  <si>
    <t>https://www.crz.gov.sk/index.php?ID=4830487&amp;l=sk</t>
  </si>
  <si>
    <t>VO na poskytovanie verejných služieb pre vedenie  Okresného súdu , pravidelný mesačný poplatok cca 90,-€ / paušál za 7 ks mobilných telefónov</t>
  </si>
  <si>
    <t>bez viazanosti</t>
  </si>
  <si>
    <t>telefón HTS/ pult centralizovanej ochrany PZ</t>
  </si>
  <si>
    <t>1 mobilný telefón/ pult centralizovanej ochrany PZ, mesačný poplatok á 18,20 €</t>
  </si>
  <si>
    <t>https://www.crz.gov.sk/index.php?ID=2434087&amp;l=sk</t>
  </si>
  <si>
    <t>poskytovanie verejných služieb , pult centralizovanej ochrany PZ, mesačný poplatok 18,20 €</t>
  </si>
  <si>
    <t>4 ks mobilných telefónov</t>
  </si>
  <si>
    <t xml:space="preserve">4 ks mobilných telefónov /vedenie súdu + služba/ splátka za prístroje mesačne v sume 30,- €  </t>
  </si>
  <si>
    <t>https://www.crz.gov.sk/index.php?ID=4843110&amp;l=sk              https://www.crz.gov.sk/index.php?ID=4843108&amp;l=sk                   https://www.crz.gov.sk/index.php?ID=4843112&amp;l=sk                     https://www.crz.gov.sk/index.php?ID=4843106&amp;l=sk</t>
  </si>
  <si>
    <t xml:space="preserve">VO na 4kusy mobilných telefónov pre OS Rim.Sobota , mesačný poplatok 30,-€  </t>
  </si>
  <si>
    <t>zmluva uzavretá na 24 mesiacov</t>
  </si>
  <si>
    <t>OS Veľký Krtíš</t>
  </si>
  <si>
    <t>pevná linka Slovak Telecom</t>
  </si>
  <si>
    <t>nájom koncového zariadenia- alarm (budova)</t>
  </si>
  <si>
    <t xml:space="preserve">https://www.zmluvy.gov.sk/index.php?ID=113500 ; https://www.justice.gov.sk/PortalApp/Zmluva/Web/MSSRZmluvaDetail.aspx?IdZmluva=601615  </t>
  </si>
  <si>
    <t>Zmluva bez viazanosti</t>
  </si>
  <si>
    <t>poplatok podľa reálnej spotreby za 1 ks mobilov, program O2 fér</t>
  </si>
  <si>
    <t xml:space="preserve">https://www.crz.gov.sk/index.php?ID=1532962&amp;l=sk  </t>
  </si>
  <si>
    <t xml:space="preserve">https://www.crz.gov.sk/index.php?ID=1532965&amp;l=sk  </t>
  </si>
  <si>
    <t>splátkový kalendár  za mobil</t>
  </si>
  <si>
    <t>pravidelný mesačný poplatok  za 1 ks á 9,50 eur</t>
  </si>
  <si>
    <t xml:space="preserve">https://www.crz.gov.sk/index.php?ID=4239266&amp;l=sk; https://www.crz.gov.sk/index.php?ID=4239272&amp;l=sk   </t>
  </si>
  <si>
    <t>Zmluvy platná iba pre rok 2021 (do 23. 10. 2021)</t>
  </si>
  <si>
    <t>OS Zvolen</t>
  </si>
  <si>
    <t>poplatok za balík služieb Magio Internet</t>
  </si>
  <si>
    <t>poplatok za balík služieb Magio Internet, pravidelný mesačný poplatky v sume 20,56€</t>
  </si>
  <si>
    <t>https://www.crz.gov.sk/index.php?ID=3808120&amp;l=sk</t>
  </si>
  <si>
    <t>Dodatok Spr.833/18 k zmluve Spr.899/16 - akcia trvá od 1.12.2018 do 31.5.2021</t>
  </si>
  <si>
    <t>hovorné za mobily, fax</t>
  </si>
  <si>
    <t xml:space="preserve">2ks mobilných telefónov s pravidelným mesačným poplatkom 29,50€ pre sudcov trestného oddelenia a služobný mobil predsedníčky súdu </t>
  </si>
  <si>
    <t xml:space="preserve">https://www.crz.gov.sk/index.php?ID=3808117&amp;l=sk                                                                        </t>
  </si>
  <si>
    <t>dodávateľ Orange Slovensko - mobilné telefóny s pravidelným mesačným poplatkom 29,50€, Slovak Telekom - mesačný poplatok podľa reálnej spotreby</t>
  </si>
  <si>
    <t>Slovak Telekom -poplatok za pevnú Biznis linku S, Dodatok Spr.832/18 k zmluve Spr.900/16 - akcia trvá od 1.12.2018 do 31.5.2021</t>
  </si>
  <si>
    <t xml:space="preserve">OS Žiar nad Hronom </t>
  </si>
  <si>
    <t xml:space="preserve">internet </t>
  </si>
  <si>
    <t xml:space="preserve">poplatok za telekomunikačné služby internet, pravidelný mesačný poplatok </t>
  </si>
  <si>
    <t>https://obcan.justice.sk/infosud/-/infosud/i-detail/zmluva/710797?_isufront_WAR_isufront_parentDetailPart=zmluvy&amp;_isufront_WAR_isufront_parentEntityPk=146</t>
  </si>
  <si>
    <t xml:space="preserve">priame zadanie, dodatok k zmluve  </t>
  </si>
  <si>
    <t>zmluva platná do 10.06.2022</t>
  </si>
  <si>
    <t xml:space="preserve">mobilné telefóny </t>
  </si>
  <si>
    <t xml:space="preserve">3ks  mobilné telefóny pre vedenie OS ZH, 2x pre službu mesačný poplatok 90,00 Eur </t>
  </si>
  <si>
    <t>https://obcan.justice.sk/infosud/-/infosud/i-detail/zmluva/1322433</t>
  </si>
  <si>
    <t xml:space="preserve">priame zadanie, dodatok k zmluve </t>
  </si>
  <si>
    <t>zmluva platná do 24.6.2021</t>
  </si>
  <si>
    <t>Obvod KS v Banskej Bystrici</t>
  </si>
  <si>
    <t>KS v Prešove</t>
  </si>
  <si>
    <t xml:space="preserve">632004 </t>
  </si>
  <si>
    <t>internet</t>
  </si>
  <si>
    <t>Zmluva o poskytovaní verejných služieb na poskytovanie služby pevný internet DSL á 15,98 eur</t>
  </si>
  <si>
    <t>https://www.crz.gov.sk/index.php?ID=2163487&amp;l=sk     /     Orange Slovensko, a.s.</t>
  </si>
  <si>
    <t>Na dobu neurčitú</t>
  </si>
  <si>
    <t>Mobilný internet predsedn. súdu DSL á 20,- eur</t>
  </si>
  <si>
    <t>https://www.crz.gov.sk/index.php?ID=1490230&amp;l=sk</t>
  </si>
  <si>
    <t xml:space="preserve">Na dobu neurčitú </t>
  </si>
  <si>
    <t>1 ks mobilný telefón pre predsedníčku KS,1 ks pre setariát, 1 ks mobilný telefón pre vedúceho odd. informatiky a 12 ks pre probačných a mediačných úradníkov - 192,50 eur mesačne</t>
  </si>
  <si>
    <t>https://www.crz.gov.sk/index.php?ID=4073632&amp;l=sk     /   O2 Slovakia, s.r.o,</t>
  </si>
  <si>
    <t>pripojenie sa k rámcovej zmluve MS SR</t>
  </si>
  <si>
    <t xml:space="preserve">Na dobu určitú 48 mesiacov </t>
  </si>
  <si>
    <t>2 ks mobilných telefónov pre podpredsedov Krajského súdu v Prešove, pravidelný mesačný poplatok á 35 eur pre každého, spolu 70 eur</t>
  </si>
  <si>
    <t>https://www.crz.gov.sk/index.php?ID=3683013&amp;l=sk     /      Orange Slovensko, a.s.</t>
  </si>
  <si>
    <t>Zmluva je na dobu neurčitú s dobou viazanosti 24 mesiacov  od - 1.10.2018</t>
  </si>
  <si>
    <t>1 ks mobilný telefón pre riaditeľku správy súdu -  Krajského súdu v Prešove a 1 ks mobilný tefón pre hovorcu KS, pravidelný mesačný poplatok á 36,00 eur, spolu 72 eur</t>
  </si>
  <si>
    <t>https://www.crz.gov.sk/index.php?ID=3236157&amp;l=sk     /     Orange Slovensko, a.s.</t>
  </si>
  <si>
    <t>1 ks mobilný telefón pohotovostná služba</t>
  </si>
  <si>
    <t>https://www.crz.gov.sk/index.php?ID=3392397&amp;l=sk</t>
  </si>
  <si>
    <t>mobilný telefón</t>
  </si>
  <si>
    <t xml:space="preserve">prieskum trhu </t>
  </si>
  <si>
    <t>OS Prešov</t>
  </si>
  <si>
    <t>hovorné za mobil</t>
  </si>
  <si>
    <t>1 ks mobilného telefónu pre trestný úsek - nariadená pohotovosť</t>
  </si>
  <si>
    <t>https://www.justice.gov.sk/PortalApp/Zmluva/Web/MSSRZmluvaDetail.aspx?IdZmluva=525725</t>
  </si>
  <si>
    <t xml:space="preserve">Zákazka s nízkou hodnotou - obstarávané priamym zadaním na základe prieskumu trhu </t>
  </si>
  <si>
    <t>mesačné výdavky = náklady za hovorné</t>
  </si>
  <si>
    <t>OS Bardejov</t>
  </si>
  <si>
    <t>Telekomunikačná infrašktruktúra</t>
  </si>
  <si>
    <t>Mobilný internet</t>
  </si>
  <si>
    <t>9,98 € x 12 mesiacov</t>
  </si>
  <si>
    <t>https://www.crz.gov.sk/index.php?ID=2962461&amp;l=sk</t>
  </si>
  <si>
    <t>Zmluva uzatvorená na dobu neurčitú</t>
  </si>
  <si>
    <t>Telekominukačné služby</t>
  </si>
  <si>
    <t>2x pevná linka pre potreby OS Bardejov (mesačne cca 28 €)</t>
  </si>
  <si>
    <t>https://www.crz.gov.sk/index.php?ID=3960100&amp;l=sk   https://www.crz.gov.sk/index.php?ID=3960102&amp;l=sk</t>
  </si>
  <si>
    <t>Zmluva uzatvorená na dobu neurčitú
Zmluva uzatvorená na dobu neurčitú</t>
  </si>
  <si>
    <t>4 ks mobilných telefónov, 1x paušál 45€, 1x paušál 10 €, 1x paušal podľa skutočne prevolaných hovorov, 1x kredit 10 €/mesačne</t>
  </si>
  <si>
    <t>https://www.crz.gov.sk/index.php?ID=1622766&amp;l=sk   https://www.zmluvy.gov.sk/index.php?ID=109522                     https://www.crz.gov.sk/index.php?ID=2544452&amp;l=sk</t>
  </si>
  <si>
    <t xml:space="preserve">Zákazky s nízkou hodnotou - obstarávané priamym zadaním na základe prieskumu trhu </t>
  </si>
  <si>
    <t xml:space="preserve">Zmluva uzatvorená na dobu neurčitú
Zmluva uzatvorená na dobu neurčitú
Zmluva uzatvorená na dobu neurčitú
</t>
  </si>
  <si>
    <t xml:space="preserve">Telekomunikačná technika </t>
  </si>
  <si>
    <t>Nákup nových mobilných telefónov</t>
  </si>
  <si>
    <t>obmena starých mobilných telefónov</t>
  </si>
  <si>
    <t>Dochádzkový systém</t>
  </si>
  <si>
    <t>1x ročne</t>
  </si>
  <si>
    <t xml:space="preserve">https://www.zmluvy.gov.sk/index.php?ID=109544
</t>
  </si>
  <si>
    <t>OS Humenné</t>
  </si>
  <si>
    <t>Mesačný poplatok za pevnú linku</t>
  </si>
  <si>
    <t>https://www.zmluvy.gov.sk/index.php?ID=110242</t>
  </si>
  <si>
    <t>na dobu neurčitú bez viazanosti</t>
  </si>
  <si>
    <t>Hovorné za mobil Orange</t>
  </si>
  <si>
    <t>https://www.crz.gov.sk/index.php?ID=4449044&amp;I=sk</t>
  </si>
  <si>
    <t>na dobu neurčitú viazanosť 2 roky</t>
  </si>
  <si>
    <t>Mesačný poplatok podľa spotreby dát</t>
  </si>
  <si>
    <t>https://www.crz.gov.sk/index.php?ID=4449049&amp;I=sk</t>
  </si>
  <si>
    <t>Licencia - evidencia dochádzky FINGERA</t>
  </si>
  <si>
    <t>Ročný poplatok za licenciu a technickú podporu</t>
  </si>
  <si>
    <t>https://www.zmluvy.gov.sk/index.php?ID=110167&amp;I=sk (dodávateľ Innovatric, s.r.o., Bratislava)</t>
  </si>
  <si>
    <t>OS Kežmarok</t>
  </si>
  <si>
    <t>https://www.crz.gov.sk/index.php?ID=149948&amp;l=sk</t>
  </si>
  <si>
    <t>1 ks mobilný telefón pre služby organizácie OS Kežmarok,podľa reálnej spotreby</t>
  </si>
  <si>
    <t>https://www.crz.gov.sk/index.php?ID=277715&amp;l=sk</t>
  </si>
  <si>
    <t>1 ks mobilný telefón pre projekt COHEM  organizácie OS Kežmarok, pravidelný mesačný poplatok á 20 eur</t>
  </si>
  <si>
    <t>https://www.crz.gov.sk/index.php?ID=3633947&amp;l=sk</t>
  </si>
  <si>
    <t>VO na 1 ks mobilný telefón pre projekt COHEM organizácie OS Kežmarok pravidelný mesačný poplatok á 20 eur, platnosť zmluvy 2 roky</t>
  </si>
  <si>
    <t>zmluva platná do 7.9.2020 novým VO sa zmluva predĺži</t>
  </si>
  <si>
    <t>1 ks mobilný telefón pre vedenie organizácie OS Kežmarok, pravidelný mesačný poplatok á 55 eur</t>
  </si>
  <si>
    <t>https://www.crz.gov.sk/index.php?ID=4278205&amp;l=sk</t>
  </si>
  <si>
    <t>VO na 1 ks mobilný telefón pre vedenie organizácie OS Kežmarok, pravidelný mesačný poplatok á 55 eur, platnosť zmluvy 2 roky</t>
  </si>
  <si>
    <t>zmluva platná do 18.10.2021, novým VO sa zmluva predĺži</t>
  </si>
  <si>
    <t>1 ks tablet pre vedenie organizácie OS Kežmarok, pravidelný mesačný poplatok á 20 eur</t>
  </si>
  <si>
    <t>https://www.crz.gov.sk/index.php?ID=4278131&amp;l=sk</t>
  </si>
  <si>
    <t>VO na 1 ks tablet pre vedenie organizácie OS Kežmarok, pravidelný mesačný poplatok á 20 eur, platnosť zmluvy 2 roky</t>
  </si>
  <si>
    <t>dochádzkový systém FINGERA</t>
  </si>
  <si>
    <t>ročný poplatok za dochádzkový systém FINGERA</t>
  </si>
  <si>
    <t>https://www.zmluvy.gov.sk/index.php?ID=110400</t>
  </si>
  <si>
    <t>OS Poprad</t>
  </si>
  <si>
    <t>3 ks mobilných telefónov pre vedenie organizácie , pravidelný mesačný poplatok cca 20 eur + 1 mobil na dobitie - kredit cca 20 eur ročne</t>
  </si>
  <si>
    <t>https://www.justice.gov.sk/PortalApp/Zmluva/Web/MSSRZmluvaDetail.aspx?IdZmluva=1642704</t>
  </si>
  <si>
    <t>hovorné za pevnú linku</t>
  </si>
  <si>
    <t>Mesačný poplatok podľa reálnej spotreby za pevné linky (cca 30,00 € mesačne)</t>
  </si>
  <si>
    <t>https://www.justice.gov.sk/PortalApp/Zmluva/Web/MSSRZmluvaDetail.aspx?IdZmluva=1476781</t>
  </si>
  <si>
    <t>OS Stará Ľubovňa</t>
  </si>
  <si>
    <t>Telekomunikačné službay</t>
  </si>
  <si>
    <t>Mesačný poplatok podľa reálnej spotreby za prevné linky</t>
  </si>
  <si>
    <t>Link na zmluvu v CRZ https://www.crz.gov.sk/index.php?ID=704452&amp;l=sk, dodávateľ Slovak Telekom</t>
  </si>
  <si>
    <t>Zmluva platná Zmluva nie je zverejnená z 26.9.2012</t>
  </si>
  <si>
    <t>2 ks mobilných telefónov pre vedenie organizácie OS SL, pravidelný mesačný poplatok á 48 eur</t>
  </si>
  <si>
    <t>Link na zmluvu v CRZ  https://www.crz.gov.sk/index.php?ID=3991846&amp;l=sk  , dodávateľ O2</t>
  </si>
  <si>
    <t>Zmluva platná iba pre rok 2021.</t>
  </si>
  <si>
    <t>VO na  2 ks mobilných telefónov pre vedenie organizácie OS SL, pravidelný mesačný poplatok á 48 eur</t>
  </si>
  <si>
    <t>Obmena starých mob. Telefónov</t>
  </si>
  <si>
    <t>Objednávka</t>
  </si>
  <si>
    <t>Údržba softvéru</t>
  </si>
  <si>
    <t>Dochadzkový systém</t>
  </si>
  <si>
    <t>servisný poplatok</t>
  </si>
  <si>
    <t>Zmluva Innovatrics, a.s.  https://www.zmluvy.gov.sk/index.php?ID=112772</t>
  </si>
  <si>
    <t>OS Svidník</t>
  </si>
  <si>
    <t>https://www.justice.gov.sk/PortalApp/Page/SuborDownload.aspx?IdSubor=76407</t>
  </si>
  <si>
    <t xml:space="preserve">na základe zmluvy </t>
  </si>
  <si>
    <t>mesačný poplatok bez viazanosti Slovak Telekom</t>
  </si>
  <si>
    <t>Oprava softvéru</t>
  </si>
  <si>
    <t>Aktualizácia dochádzkového systému FINGERA</t>
  </si>
  <si>
    <t>Ročný servisný a udržiavací poplatok</t>
  </si>
  <si>
    <t>https://www.crz.gov.sk/index.php?ID=4882510&amp;l=sk</t>
  </si>
  <si>
    <t>na základe zmluvy</t>
  </si>
  <si>
    <t>doba neurčitá bez viazanosti Innovatrics s.r.o.</t>
  </si>
  <si>
    <t>OS Vranov nad Topľou</t>
  </si>
  <si>
    <t>Platba za mobilné telefóny, pevné linky</t>
  </si>
  <si>
    <t>Pevné linky vyvedené na PCO, služobný mobilný telefón, telefón pre objektovú pohotovosť a pracovnú pohotovosť sudcov a asistentiek</t>
  </si>
  <si>
    <t>Hovorné za pevné linky</t>
  </si>
  <si>
    <t>Mesačný poplatok podľa reálnej spotreby za dve  pevné linky(dve budovy,dve ústredne)</t>
  </si>
  <si>
    <t>Dodávateľ Slovak Telekom_v crz-zmluvy do 31.12.2010  osvnt-0110-000513/1992Zb.-20100812-0803</t>
  </si>
  <si>
    <t>https://www.justice.gov.sk/PortalApp/Zmluva/Web/MSSRZmluvaDetail.aspx?IdZmluva=1011353</t>
  </si>
  <si>
    <t>MT pre vedenie súdu - na dobu neurčitú</t>
  </si>
  <si>
    <t>https://www.justice.gov.sk/PortalApp/Zmluva/Web/MSSRZmluvaDetail.aspx?IdZmluva=887975</t>
  </si>
  <si>
    <t>MT pre objektovú  pohotovosť- na dobu určitú a to na 13 mesiacov od aktivácie karty,pričom po každom  následnom využití služieb sa Zmluva predlžuje vždy na dobu 13 mesiaco od využitia služieb.</t>
  </si>
  <si>
    <t>Kredit podľa potreby</t>
  </si>
  <si>
    <t>MT pre pracovnú pohotovosť sudcov a asistentiek, zakúpený v hotovosti v roku 2015 v sume 16,99€ s DPH,  dobíjanie kreditu podľa potreby</t>
  </si>
  <si>
    <t>Softvéru</t>
  </si>
  <si>
    <t>Aktualizácia Fingera</t>
  </si>
  <si>
    <t>https://www.justice.gov.sk/PortalApp/Zmluva/Web/MSSRZmluvaDetail.aspx?IdZmluva=2429371</t>
  </si>
  <si>
    <t xml:space="preserve">Dodávateľ Innovatrics-v crz-zmluvy do 31.12.2010 osvnt-0110-00513/1992Zb.-20100806-1313,dodatok č.1-link vedľa
</t>
  </si>
  <si>
    <t>Obvod KS v Prešove</t>
  </si>
  <si>
    <t>OS Košice I</t>
  </si>
  <si>
    <t>Pevná linka na signalizáciu narušenia objektu - budovy na Tichej v Košiciach, pravidelný mesačný poplatok á 15 eur</t>
  </si>
  <si>
    <t>Link na zmluvu v CRZ https://www.crz.gov.sk/index.php?ID=2015935&amp;l=sk,                                                      dodatok ku zmluve v CRZ https://www.crz.gov.sk/index.php?ID=3357175&amp;l=sk,                                                      dodávateľ Slovak telekom, a.s.</t>
  </si>
  <si>
    <t>2 ks mobilných telefónov pre vedenie organizácie Okresného súdu Košice I, 1 ks tablet - mobilný internet, 1 mobilné číslo na hlásenie úniku plynu alebo požiaru v budove na Tichej v Košiciach, pravidelný mesačný poplatok á 68 eur</t>
  </si>
  <si>
    <t>Link na zmluvu v CRZ   https://www.crz.gov.sk/index.php?ID=3976871&amp;l=sk, dodávateľ O2</t>
  </si>
  <si>
    <t>OS Košice II</t>
  </si>
  <si>
    <t>Hovorné-pevná linka</t>
  </si>
  <si>
    <t>1 ks pevná linka - prednostné spojenie</t>
  </si>
  <si>
    <t>https://www.justice.gov.sk/PortalApp/Zmluva/Web/MSSRZmluvaDetail.aspx?IdZmluva=2427938 - dodávateľ Slovak Telekom</t>
  </si>
  <si>
    <t>Pravidelný mesačný poplatok</t>
  </si>
  <si>
    <t>Hovorné mobily</t>
  </si>
  <si>
    <t>2 ks mobily (predseda súdu + trestný úsek)</t>
  </si>
  <si>
    <t>https://www.justice.gov.sk/PortalApp/Zmluva/Web/MSSRZmluvaDetail.aspx?IdZmluva=2427938 - O2</t>
  </si>
  <si>
    <t>OS Košice - okolie</t>
  </si>
  <si>
    <t>hovory za pevnú sieť a mobily</t>
  </si>
  <si>
    <t xml:space="preserve">1 pevná linka T-Com </t>
  </si>
  <si>
    <t>https://www.justice.gov.sk/PortalApp/Zmluva/Web/MSSRZmluvaDetail.aspx?IdZmluva=2624926</t>
  </si>
  <si>
    <t>na dobu neurčitú</t>
  </si>
  <si>
    <t>OS Michalovce</t>
  </si>
  <si>
    <t>dodávateľ Slovak Telekom, a.s.             https://www.crz.gov.sk/index.php?ID=3301744&amp;l=sk</t>
  </si>
  <si>
    <t xml:space="preserve">2 ks mobilných telefónov (vedenie + pohotovosť), mesačný poplatok á 25 €; vodič štvrťročne dobitie 12 € </t>
  </si>
  <si>
    <t>dodávateľ O2 Slovakia,s.r.o.              https://www.crz.gov.sk/index.php?ID=2205521&amp;l=sk</t>
  </si>
  <si>
    <t>OS Rožňava</t>
  </si>
  <si>
    <t>hovorné na pevnú linku</t>
  </si>
  <si>
    <t xml:space="preserve">1 pevná linka-mesačný udržiavací poplatok </t>
  </si>
  <si>
    <t>https://www.justice.gov.sk/PortalApp/Zmluva/Web/MSSRZmluvaDetail.aspx?IdZmluva=1472459</t>
  </si>
  <si>
    <t>z dôvodu zabezpečenia  budovy súdu napojeného na OR PZ SR  - na dobu neurčitú</t>
  </si>
  <si>
    <t>hovorné na mobilnú sieť</t>
  </si>
  <si>
    <t>1 kus mobilného telefónu rotujúci medzi trestnými sudcami v rámci nariadenej pracovnej pohotovosti</t>
  </si>
  <si>
    <t>https://www.justice.gov.sk/PortalApp/Zmluva/Web/MSSRZmluvaDetail.aspx?IdZmluva=7480</t>
  </si>
  <si>
    <t xml:space="preserve">zmluva uzavretá na dobu neurčitú; poplatok  len za skutočné hovory </t>
  </si>
  <si>
    <t>OS Spišská Nová Ves</t>
  </si>
  <si>
    <t xml:space="preserve"> -2 ks mobilných telefónov pre vedenie organizácie, pravidelný mesačný poplatok 1ks á 30 eur,  1ks á 46 eur + dáta 10 eur                                                           -1 ks pre službukonajúcich sudcov, pravidelný mesačný poplatok 20 eur                                             -1 ks mobilného telefónu pre vodiča, pravidelný mesačný poplatok 20 eur</t>
  </si>
  <si>
    <t>https://www.crz.gov.sk/index.php?ID=4337850&amp;l=sk   https://www.crz.gov.sk/index.php?ID=4337794&amp;l=sk https://www.crz.gov.sk/index.php?ID=3236321&amp;l=sk https://www.crz.gov.sk/index.php?ID=3257334&amp;l=sk  https://www.crz.gov.sk/index.php?ID=1723588&amp;l=sk</t>
  </si>
  <si>
    <t>Zmluvy so spoločnosťou Orange Slovensko, a.s. platné na neurčito (doba viazanosti 24 mesiacov k paušálu 46 eur + dáta 10 eur).                                             Zmluva so spoločnosťou O2 Slovakia, s.r.o. platná na neurčito.</t>
  </si>
  <si>
    <t>https://www.crz.gov.sk/index.php?ID=1087419&amp;l=sk</t>
  </si>
  <si>
    <t>Zmluva so spoločnosťou Slovak Telekom, a.s. platná na neurčito.</t>
  </si>
  <si>
    <t>OS Trebišov</t>
  </si>
  <si>
    <t>mesačný poplatok na základe zmluvy so Slovak Telekom, a.s.  - 12,25 Eur mesačne</t>
  </si>
  <si>
    <t>https://www.crz.gov.sk/index.php?ID=2321657&amp;l=sk</t>
  </si>
  <si>
    <t>Zmluva o poskytovaní verejných služieb</t>
  </si>
  <si>
    <t>Doba viazanosti už skončila, 15.7.2020 sme žiadali o zrušenie 1 linky, ktorá sa nevyužíva, suma na roky 2021-2023 je uvedená už bez 1 pevnej linky</t>
  </si>
  <si>
    <t xml:space="preserve">1 ks mobilný telefón - využívajú ho službukonajúci sudcovia, pravidelný mesačný poplatok cca 31,19 Eur </t>
  </si>
  <si>
    <t>https://www.crz.gov.sk/index.php?ID=1993268&amp;l=sk</t>
  </si>
  <si>
    <t xml:space="preserve">Hovorné za mobil </t>
  </si>
  <si>
    <t>1 ks mobilný telefón - využíva ho predseda súdu, pravidelný mesačný poplatok cca 35,-- Eur</t>
  </si>
  <si>
    <t>KS v Košiciach</t>
  </si>
  <si>
    <t>mobilné telefóny sudcov a zamestnancov KS</t>
  </si>
  <si>
    <t>https://www.crz.gov.sk/index.php?ID=4880951&amp;l=sk</t>
  </si>
  <si>
    <t>MS SR</t>
  </si>
  <si>
    <t>hovorné za pevné linky</t>
  </si>
  <si>
    <t>pevné linky u sudcov a zamestnancov KS</t>
  </si>
  <si>
    <t>https://www.crz.gov.sk/index.php?ID=2405797&amp;l=sk</t>
  </si>
  <si>
    <t>poplatky za komunikačné siete</t>
  </si>
  <si>
    <t>dátové prenosy</t>
  </si>
  <si>
    <t>Obvod KS v Košiciach</t>
  </si>
  <si>
    <t>Špecializovaný trestný súd</t>
  </si>
  <si>
    <t>3x mobilný internet pre informatikov a hovorkyňu súdu, mesačne - 3x á 10,- €</t>
  </si>
  <si>
    <t>Orange a.s.;    https://www.crz.gov.sk/index.php?ID=3048777&amp;l=sk ;  https://www.crz.gov.sk/index.php?ID=3686824&amp;l=sk</t>
  </si>
  <si>
    <t>VO - priame zadanie a porovnanie s operátorom O2 (rámcové zmluvy ministerstva)</t>
  </si>
  <si>
    <t>Zml. č. B 0903136 zo dňa 01.01.06 a zml. o poskyt. služ. Spr 185/17 zo dňa 26.07.17 a Spr 206/18 zo dňa 04.10.18 a Žiadosťami o zmenu služieb a paušálov Spr 152/20 zo dňa 24.06.20.</t>
  </si>
  <si>
    <t>13x hovorné za mobilné telefóny pre vedenie organizácie, pravidelný mesačný poplatok cca 130,- € (znížené od júla 2020 zo sumy cca 200,- € mesačne)</t>
  </si>
  <si>
    <t>pravidelné mesačné poplatky za služby pevnej siete (hlasové služby BP60 - ISDN BRA); 25,- € súd PK, 25,- € súd BB (spolu mesačne á 50,- €)</t>
  </si>
  <si>
    <t>Slovak Telekom a.s.;   https://www.crz.gov.sk/index.php?ID=3139280&amp;l=sk</t>
  </si>
  <si>
    <t>Slovak Telekom je jediný poskytovateľ služieb pevnej siete</t>
  </si>
  <si>
    <t>Zml. č. 1000336301 a Dodatok k zml.zo dňa 25.09.2017, Spr 216/17.</t>
  </si>
  <si>
    <t>2x poplatok za využívanie pridelenej rádiovej frekvencie na pripojenie k pultu centrálnej ochrany v bytoch 2 sudcov, kvartálne - 4x á 11,- €</t>
  </si>
  <si>
    <t>Úrad pre reguláciu elektronickej komunikácie a poštových služieb;</t>
  </si>
  <si>
    <t>Rozhodnutie úradu č. 1910501087 zo dňa 27.03.2019 a č. 1310501178 zo dňa 18.10.2013.</t>
  </si>
  <si>
    <t>obnova mobilných telefónov pre sudcov a zamestnancov súdu, ktorí majú určenú pohotovosť, z dôvodu ich dostupnosti v prípade potreby</t>
  </si>
  <si>
    <t>Objednávka na základe predložených cenových ponúk, prieskum trhu.</t>
  </si>
  <si>
    <t>ostatné, príslušenstvo k TT</t>
  </si>
  <si>
    <t>drobný nákup príslušenstva na zabezpečenie zvukového a obrazového spojenia pre potreby súdneho výkonu, záznamníkov na nahrávanie počas súdnych pojednávaní...</t>
  </si>
  <si>
    <t>Centrum právnej pomoci</t>
  </si>
  <si>
    <t>maily</t>
  </si>
  <si>
    <t>Microsoft Exchange Online - SWAN, a.s.</t>
  </si>
  <si>
    <t>https://www.crz.gov.sk/index.php?ID=603&amp;doc=4178204</t>
  </si>
  <si>
    <t>Microsoft Exchange Online, číslo zmluvy Z 028/087/2019, do 2.9.2021</t>
  </si>
  <si>
    <t>poplatky za komunikačné siete - SWAN, a.s.</t>
  </si>
  <si>
    <t>https://www.crz.gov.sk/index.php?ID=603&amp;doc=3851125&amp;text=1</t>
  </si>
  <si>
    <t>Zmluva o poskytovaní verejných služieb, číslo 002/002/2019</t>
  </si>
  <si>
    <t>IIS MIS Digitálna kancelária</t>
  </si>
  <si>
    <t>správa registratúry - SWAN, a.s.</t>
  </si>
  <si>
    <t>https://www.crz.gov.sk/index.php?ID=603&amp;doc=3469107</t>
  </si>
  <si>
    <t>Zmluva o poskytovaní prístupov do digitálnej kancelárie IIS MIS Pre registratúru, Z 004/2018</t>
  </si>
  <si>
    <t>domény</t>
  </si>
  <si>
    <t>poplatky za domény NBO - NIC Hosting, s.r.o.</t>
  </si>
  <si>
    <t>Balík forward - legalaid</t>
  </si>
  <si>
    <t xml:space="preserve"> mesačné paušály - O2 Slovakia</t>
  </si>
  <si>
    <t>https://www.crz.gov.sk/index.php?ID=603&amp;doc=4009859&amp;text=1</t>
  </si>
  <si>
    <t>zmluva MS SR</t>
  </si>
  <si>
    <t>dokým je účinná zmluva MS SR</t>
  </si>
  <si>
    <t>mesačný poplatok podľa reálnej spotreby za pevné linky - SWAN, a.s.</t>
  </si>
  <si>
    <t>https://www.crz.gov.sk/index.php?ID=603&amp;doc=3871429</t>
  </si>
  <si>
    <t>Zmluva o poskytovaní hlasových služieb
Zmluva o poskytovaní hlasových služieb, číslo zmluvy Z 004/004/2019, zmluva platná do 1.2.2021</t>
  </si>
  <si>
    <t>PC technika</t>
  </si>
  <si>
    <t>drobné nákupy materiálu k PC technike</t>
  </si>
  <si>
    <t>telefóny, mobily</t>
  </si>
  <si>
    <t>obmena, dokúpenie potrebnej techniky</t>
  </si>
  <si>
    <t>licencie</t>
  </si>
  <si>
    <t>antivírusová ochrana PC (Eset)</t>
  </si>
  <si>
    <t>RaŠÚ softwaru</t>
  </si>
  <si>
    <t>údržba softwaru</t>
  </si>
  <si>
    <t>Justičná akadémia SR</t>
  </si>
  <si>
    <t>Poplatok za komunikácie</t>
  </si>
  <si>
    <t>Siete Internet Optika</t>
  </si>
  <si>
    <t>12 x 82,80 €  poplatok za internet Optika</t>
  </si>
  <si>
    <t>zmluva CRZ 282/2018, SWAN , a.s. Link: https://www.crz.gov.sk/index.php?ID=3724781&amp;l=sk</t>
  </si>
  <si>
    <t>pravidelný mesačný poplatok, platnosť zmluvy do 10/2020</t>
  </si>
  <si>
    <t>Detašované pracovisko Omšenie</t>
  </si>
  <si>
    <t>ja-sr.sk (.sk doména)</t>
  </si>
  <si>
    <t>1 x 15,00 € poplatok za doménu</t>
  </si>
  <si>
    <t>objednávka 1x ročne, WebSupport, s.r.o.</t>
  </si>
  <si>
    <t>ja-sr.sk (Unlimited hosting)</t>
  </si>
  <si>
    <t>1 x 79,20 € poplatok za doménu</t>
  </si>
  <si>
    <t xml:space="preserve">STP APV WinASU </t>
  </si>
  <si>
    <t>poskytovanie služieb STP k aplikačnému programovému vybaveniu WinASU</t>
  </si>
  <si>
    <t>objednávka 1x ročne, IVES  - organizácia pre informatiku verejnej správy</t>
  </si>
  <si>
    <t>Servis TKR (káblová TV)</t>
  </si>
  <si>
    <t>4 x 531,00 € poplatok za servis</t>
  </si>
  <si>
    <t xml:space="preserve">objednávka 4x ročne, SWAN , a.s. </t>
  </si>
  <si>
    <t>12 x 210,00 € mesačný poplatok podľa reálnej spotreby za pevné linky</t>
  </si>
  <si>
    <t>zmluva CRZ 286/2018, 145/2019, Slovak Telekom, a.s. Link: https://www.crz.gov.sk/index.php?ID=4150623&amp;l=sk</t>
  </si>
  <si>
    <t>pravidelný mesačný poplatok, platnosť zmluvy do 8/2021</t>
  </si>
  <si>
    <t>12 x 740,00 € mesačný poplatok podľa reálnej spotreby za mobilné telefóny, 14 ks</t>
  </si>
  <si>
    <t>zmluva CRZ 287/2014, 362/2014, 357/2016, 308/2017, 76/2018, 75/2019, Orange, a.s. Link: https://www.crz.gov.sk/index.php?ID=3877790&amp;l=sk</t>
  </si>
  <si>
    <t>pravidelný mesačný poplatok, platnosť zmluvy do 10/2021</t>
  </si>
  <si>
    <t xml:space="preserve">Podpora informačných systémov - licencie </t>
  </si>
  <si>
    <t>Predplatné umožňujúce využívať služby aplikácie od ZOOM a/alebo Cisco Webex využívané pre zabezpečenie realizácie vzdelávacích aktivít dištančnou formou</t>
  </si>
  <si>
    <t xml:space="preserve">Aktuálne 13 licencií ZOOM Pro,  z toho štyri s ročnou viazanosťou a 9 x obnovované s mesačnou viazanosťou, celkom 2 507,52 €/rok 2020.  Z dôvodu aktuálnej pandemickej situácie a nutnosti naďalej plniť základné povinnosti stanovené zákonom predpokladáme potrebu realizácie vzdelávania online formou aj v nasledujúcich rokoch, a to v narastajúcich objemoch.  </t>
  </si>
  <si>
    <t xml:space="preserve">Z dôvodu nutnosti zabezpečenia kontinuity vzdelávania po opatreniach prijatých v SR v marci 2020 na zamedzenie šírenia ochorenia COVID-19, avšak tak, aby nebolo ohrozené verejné zdravie a život ľudí, ktorí patria do cieľovej skupiny Justičnej akadémie SR sú so súhlasom MS SR pre tento účel využívané služby aplikácie ZOOM Pro ako najvhodnejšia možnosť pre potreby Justičnej akadémie SR. Aktuálne 13 licencií,  z toho štyri s ročnou viazanosťou a 9 x s mesačnou viazanosťou obnovované. Poplatky celkom 2507,52 €/rok.  </t>
  </si>
  <si>
    <t xml:space="preserve">nákup cez web resp. objednávka. </t>
  </si>
  <si>
    <t>Ostatná výpočtová technika</t>
  </si>
  <si>
    <t>Nenahraté nosiče dát - externé disky</t>
  </si>
  <si>
    <t>Prenosné disky pre záznam a prenášanie súborov s veľkými objemami dát ako sú audio a videozáznamy vzdelávacích podujatí.</t>
  </si>
  <si>
    <t>prístavba nákladného výťahu</t>
  </si>
  <si>
    <t>sanácia spodnej stavby,kanalizácia o odvodnenie budovy</t>
  </si>
  <si>
    <t>rozvody vody,sanita, sociálne zariadenia, ÚK</t>
  </si>
  <si>
    <t>rekonštrukcia kancelárií, podlahy, steny, dvere</t>
  </si>
  <si>
    <t>rekonštrukcia komunikačných priestorov, chodby, schodištia</t>
  </si>
  <si>
    <t xml:space="preserve">výmena podlahových krytín </t>
  </si>
  <si>
    <t>rekonštrukcia budovy Lazaretská</t>
  </si>
  <si>
    <t>odvodnenie plochy zo zadnej strany budovy</t>
  </si>
  <si>
    <t>rozšírenie klimatizácie</t>
  </si>
  <si>
    <t xml:space="preserve">klimatizácia </t>
  </si>
  <si>
    <t>revitalizácia kuchyniek a sociálnych zariadení</t>
  </si>
  <si>
    <t>zateplenie časti fasády, strechy</t>
  </si>
  <si>
    <t>klimatizačné jednotky</t>
  </si>
  <si>
    <t>rekonštrukcia podláh - plávajúca podlaha</t>
  </si>
  <si>
    <t>klimatizácia</t>
  </si>
  <si>
    <t>výťah</t>
  </si>
  <si>
    <t>rekonštrukcia garáží</t>
  </si>
  <si>
    <t>odstránenie vlhkosti v obvodovom murive na 1. NP</t>
  </si>
  <si>
    <t>zameranie a vypracovanie skutočného vyhotovenia stavby</t>
  </si>
  <si>
    <t>hydraulické vyregulovanie vykurovacej sústavy</t>
  </si>
  <si>
    <t>rekonštrukcia pojednávacej miestnosti a zasadačky</t>
  </si>
  <si>
    <t>PD zateplenia strechy</t>
  </si>
  <si>
    <t>PD rekonštrukcie výťahu</t>
  </si>
  <si>
    <t>PD rekonštrukcia kotolne</t>
  </si>
  <si>
    <t>Zastrešenie vonkajšieho schodišťa</t>
  </si>
  <si>
    <t>vybudovanie vzduchotechniky v rámci rekonštrukcie sociálnych zariadení</t>
  </si>
  <si>
    <t>centrálna klimatizácia</t>
  </si>
  <si>
    <t>domurovanie stien k balkónu a jeho zastrešenie</t>
  </si>
  <si>
    <t>Obnova budovy - II etapa</t>
  </si>
  <si>
    <t>reštaurátorské práce na kamennom portáli</t>
  </si>
  <si>
    <t>pozemok Domaša</t>
  </si>
  <si>
    <t>stavebné úpravy apartmánových priestorov</t>
  </si>
  <si>
    <t>chata v Starej Lesnej</t>
  </si>
  <si>
    <t>rekonštrukcia vstupnej haly a podateľne</t>
  </si>
  <si>
    <t>zateplenie budovy</t>
  </si>
  <si>
    <t>výmena okien</t>
  </si>
  <si>
    <t>rekonštrukcia fasády bez zateplenia</t>
  </si>
  <si>
    <t>kotolňa</t>
  </si>
  <si>
    <t>výmena el. posuvných vchodových dverí</t>
  </si>
  <si>
    <t>sanácia stropov</t>
  </si>
  <si>
    <t>zateplenie fasády</t>
  </si>
  <si>
    <t>oplotenie a vchodové brány</t>
  </si>
  <si>
    <t>chodníky okolo budovy a parkovisko</t>
  </si>
  <si>
    <t>elektronická požiarna signalizácia</t>
  </si>
  <si>
    <t>projekt požiarnej bezpečnosti</t>
  </si>
  <si>
    <t>Elektrické zabezpečovacie zariadenie EZS</t>
  </si>
  <si>
    <t>dekomp. rozvádzač - OS PB</t>
  </si>
  <si>
    <t>Modernizácia a rozšírenie kamerového a zabezpečovacieho systému</t>
  </si>
  <si>
    <t>archív - posuvné regále</t>
  </si>
  <si>
    <t>regálový systém do archívu</t>
  </si>
  <si>
    <t>výmena elektrickej požiarnej signalizácie</t>
  </si>
  <si>
    <t>SPZ</t>
  </si>
  <si>
    <t>Motorové vozidlá</t>
  </si>
  <si>
    <t>SR</t>
  </si>
  <si>
    <t>Metodika určovania priorít investičných projektov</t>
  </si>
  <si>
    <t>Skupina priorizovaných investícií</t>
  </si>
  <si>
    <t>Ukazovatel</t>
  </si>
  <si>
    <t>Úroveň kritéria</t>
  </si>
  <si>
    <t>Koeficient</t>
  </si>
  <si>
    <t>Body</t>
  </si>
  <si>
    <t>Zazmluvnené</t>
  </si>
  <si>
    <t>1. ZAZMLUVNENOSŤ INVESTIČNÉHO PROJEKTU</t>
  </si>
  <si>
    <t>Veľmi vysoká</t>
  </si>
  <si>
    <t>-</t>
  </si>
  <si>
    <t>Nezazmluvnené</t>
  </si>
  <si>
    <t>Prostriedky EU  a iných donorských fondov</t>
  </si>
  <si>
    <t>2. OBLIGATÓRNOSŤ</t>
  </si>
  <si>
    <t>Vysoká</t>
  </si>
  <si>
    <t>5</t>
  </si>
  <si>
    <t>Investičný projekt vyplývajúci zo zákona alebo  schválenej úlohy uznesenia vlády SR, právneho predpisu EU</t>
  </si>
  <si>
    <t>- investičný projekt vyplýva z právneho predpisu</t>
  </si>
  <si>
    <t>6</t>
  </si>
  <si>
    <t>- investičný projekt vyplýva priamo z úlohy uznesenia vlády SR</t>
  </si>
  <si>
    <t xml:space="preserve">Investičný projekt v súlade s PVV </t>
  </si>
  <si>
    <t>Investičný projekt je v súlade so schválenými programami MS SR</t>
  </si>
  <si>
    <t>2</t>
  </si>
  <si>
    <t>Súlad so stratégiami/právne záväznými aktmi EU a/alebo strategickými dokumentami SR</t>
  </si>
  <si>
    <t>- súlad so stratégiami, koncepciami EÚ</t>
  </si>
  <si>
    <t>4</t>
  </si>
  <si>
    <t>- investičný projekt plní ciele strategických dokumentov SR</t>
  </si>
  <si>
    <t>3. NALIEHAVOSŤ INVESTIČNÉHO PROJEKTU</t>
  </si>
  <si>
    <t>Odstránenie havarijných stavov a súlad s BOZP</t>
  </si>
  <si>
    <t>Investičný projekt s nižšou naliehavosťou na rekonštrukciu budov (odkladaním by mohol vzniknúť havarijný stav)</t>
  </si>
  <si>
    <t>3</t>
  </si>
  <si>
    <t>Investičný projekt je podmienkou pre iný kľúčový projekt/y s vysokou prioritou</t>
  </si>
  <si>
    <t>Má projekt pridelené prostriedky z EU/ iných donorských fondov</t>
  </si>
  <si>
    <t>Ostatné investičné projekty</t>
  </si>
  <si>
    <t>4. KĽÚČOVÝ UKAZOVATEĽ VÝKONNOSTI (KPI) INVESTIČNÉHO PROJEKTU</t>
  </si>
  <si>
    <t>Stredná</t>
  </si>
  <si>
    <t>Vplyv na rezortné ciele - komplexnosť investície</t>
  </si>
  <si>
    <t>Prínos investičného projektu k plneniu KPI vysokej dôležitosti (bodovanie na základe váh cieľa)</t>
  </si>
  <si>
    <t>Prínos investičného projektu k plneniu KPI strednej dôležitosti</t>
  </si>
  <si>
    <t>Prínos investičného projektu k plneniu KPI nízkej dôležitosti</t>
  </si>
  <si>
    <t>Investičný projekt priamo plní úlohu, ktorá vyplýva z pôsobnosti MS SR</t>
  </si>
  <si>
    <t>Odstránenie havarijných stavov a súlad s BOZP / Výdavky  súvisiace s  dofinancovaním investičných projektov vo fáze realizácie.</t>
  </si>
  <si>
    <t>Má projekt pridelené prostriedky v štátnom rozpočte</t>
  </si>
  <si>
    <t>Cieľ</t>
  </si>
  <si>
    <t>KPI</t>
  </si>
  <si>
    <t>Druh investicie</t>
  </si>
  <si>
    <t>Váha (doležitosť)</t>
  </si>
  <si>
    <t>Dôstojné podmienky pre väznené osoby a pre výkon služobných činností personálu ZVJS</t>
  </si>
  <si>
    <t>Kapacita väzenských objektov</t>
  </si>
  <si>
    <t>vysoká</t>
  </si>
  <si>
    <t>Ubytovacia plocha na 1 väznenú osobu</t>
  </si>
  <si>
    <t>Prevádzkové náklady budov na 1 väznenú osobu (energie, bežná údržba, opravy)</t>
  </si>
  <si>
    <t>stredná</t>
  </si>
  <si>
    <t>Priestorové podmienky pre väznené osoby podľa odporúčaní CPT a verejnej ochrankyne práv (ombudsman)</t>
  </si>
  <si>
    <t>Podmienky pre zaobchádzanie s väznenými osobami (priestory a vybavenie pre vzdelávanie väznených osôb, špecializované oddiely, kompenzačné miestnosti, vychádzkové dvorce a výstupné oddiely)</t>
  </si>
  <si>
    <t>Podmienky pre zamestnávanie väznených osôb</t>
  </si>
  <si>
    <t>nízka</t>
  </si>
  <si>
    <t>Bezpečnosť väzenských objektov a areálov</t>
  </si>
  <si>
    <t>Podmienky pre ubytovanie personálu ZVJS</t>
  </si>
  <si>
    <t>Podmienky pre imobilných - výťah, rampy (CEPEJ)</t>
  </si>
  <si>
    <t>Zvyšovanie energetickej efektivity budov štátu</t>
  </si>
  <si>
    <r>
      <t>Vychádza zo zelených cieľových parametrov</t>
    </r>
    <r>
      <rPr>
        <sz val="11"/>
        <color rgb="FF000000"/>
        <rFont val="Calibri"/>
        <family val="2"/>
        <charset val="238"/>
      </rPr>
      <t xml:space="preserve">. Cieľ daný legislatívou od 1.1.2021: rekonštrukcia a /alebo výstavba do </t>
    </r>
    <r>
      <rPr>
        <b/>
        <sz val="11"/>
        <color theme="1"/>
        <rFont val="Calibri"/>
        <family val="2"/>
        <charset val="238"/>
        <scheme val="minor"/>
      </rPr>
      <t>energ.triedy A0</t>
    </r>
    <r>
      <rPr>
        <sz val="11"/>
        <color rgb="FF000000"/>
        <rFont val="Calibri"/>
        <family val="2"/>
        <charset val="238"/>
      </rPr>
      <t>.</t>
    </r>
  </si>
  <si>
    <t>Zabezpečenie budovania a rozvoja častí Informačného systému zboru</t>
  </si>
  <si>
    <t>Realizácia externých integrácií na Informačné systémy verejnej správy</t>
  </si>
  <si>
    <t>SW</t>
  </si>
  <si>
    <t>Zabezpečenie zvýšenia bezpečnosti a monitoringu v prostredí sietí a informačných systémov zboru</t>
  </si>
  <si>
    <t>Realizácia bezpečnostných opatrení vyplývajúcich z platnej legislatívy</t>
  </si>
  <si>
    <t>Zabezpečenie technických podmienok pre prácu zamestnancov a príslušníkov v zbore</t>
  </si>
  <si>
    <t>Vek zariadení IKT max 6 rokov (obnova zariadení priebežne podľa ich veku)</t>
  </si>
  <si>
    <t>HW</t>
  </si>
  <si>
    <t>Bezpečná a efektívna preprava zamestnancov a väznených</t>
  </si>
  <si>
    <t>Životnosť automobilu (Počet najazdených kilometrov)</t>
  </si>
  <si>
    <t>Nerentabilita opráv (Náklady na údržbu a opravy)</t>
  </si>
  <si>
    <t>Nákladová úspora</t>
  </si>
  <si>
    <t>Znižovanie výdavkov na PH (Spotreba paliva)</t>
  </si>
  <si>
    <t>Rozvoj elektromobility - znižovanie emisií</t>
  </si>
  <si>
    <t>Znižovanie emisií (Spotreba energie)</t>
  </si>
  <si>
    <t>Podiel elektromobilov v celom autoparku</t>
  </si>
  <si>
    <t>Zabezpečenie budovania a rozvoja bezpečnostných a komunikačných systémov ústavov zboru</t>
  </si>
  <si>
    <t>Objektová a personálna bezpečnosť v objektoch zboru</t>
  </si>
  <si>
    <t>Stroje, prístroje a zariadenia</t>
  </si>
  <si>
    <t>Obmena technológií nevyhnutných na prevádzku väzenských zariadení</t>
  </si>
  <si>
    <t>Poruchovosť/ technický stav/ náklady na opravu gastrozariadení, chladiarenských zariadení  a zariadení práčovní</t>
  </si>
  <si>
    <t>Vyhovujúce materiálne a technologické vybavenie zdravotníckych zariadení ústavov zboru a Nemocnice pre obvinených a odsúdených</t>
  </si>
  <si>
    <t>Materiálno technické požiadavky na štandardné moderné RTG pracovisko</t>
  </si>
  <si>
    <t>Stavebné úpravy zdravotníckych zariadení zboru a Nemocnice ako reakcia na COVID-19</t>
  </si>
  <si>
    <t>*Európskej komisie pre efektívnu justíciu (CEPEJ)</t>
  </si>
  <si>
    <t xml:space="preserve"> * Vyhláška MZ SR č. 101/2018 Z. z. ktorou sa ustanovujú podrobnosti o zabezpečení radiačnej ochrany a  ktorá jednoznačne stanovuje materiálno technické požiadavky na štandardné moderné RTG pracovisko. Rovnako aj zdravotné poisťovne stanovili prechodné obdobie pre digitalizáciu všetkých RTG pracovísk. Toto prechodné obdobie je pre RTG do konca roka 2021</t>
  </si>
  <si>
    <t>reforma súdnej mapy-reorganizácia súdov-výstavba/obstaranie nových budov</t>
  </si>
  <si>
    <t>podporné nástroje reformy súdnej mapy-Obchodný register a centralizovaný systém súdneho riadenia</t>
  </si>
  <si>
    <t>1. Dôstojné podmienky pre klientov súdov a pracovníkov justície, 2. Zvyšovanie energetickej efektivity budov štátu</t>
  </si>
  <si>
    <t>Digitalizácia procesov insolvenčných konaní</t>
  </si>
  <si>
    <t>Technologický upgrade MQ platformy</t>
  </si>
  <si>
    <t>Prechod na Centrálny register autentifikačných certifikátov</t>
  </si>
  <si>
    <t>Obojstranné prepojenie MSSR IS PMS a MVSR</t>
  </si>
  <si>
    <t>Sprístupnenie služieb IS PMS pre používateľov PZ</t>
  </si>
  <si>
    <t>Zapracovanie dopadov zmeny súdnej mapy</t>
  </si>
  <si>
    <t>Rozšírenie monitoringu mimo prostredie súdnej probácie a mediácie</t>
  </si>
  <si>
    <t>IS PMS - VPO migrácia do cloud</t>
  </si>
  <si>
    <t>IS ORSR -  transpozícia smernice Európskeho parlamentu a Rady (EÚ) 2019/1151</t>
  </si>
  <si>
    <t>IS ORSR -  Úprava IS CORWIN – eIDAS</t>
  </si>
  <si>
    <t xml:space="preserve"> IS ORSR -  Prepojenie medzi SM a CORWIN – NsRe konanie</t>
  </si>
  <si>
    <t>Rozvoj modulu BRIS – prechod na verziu 3.0</t>
  </si>
  <si>
    <t>Vybudovanie intranetového portálu</t>
  </si>
  <si>
    <t>Obstaranie novej registratúry MSSR</t>
  </si>
  <si>
    <t>Migrácia doplnkových modulov a OV do vládneho cloudu</t>
  </si>
  <si>
    <t>Zjednotenie poskytovanie informačného obsahu infosúdy a RESS registre v rámci nového webového sídla</t>
  </si>
  <si>
    <t>Migrácia starého obsahu wwwold.justice.gov.sk vrátane RSVS</t>
  </si>
  <si>
    <t>ISRÚ - Informačný systém registra úpadcov</t>
  </si>
  <si>
    <t>Modernizácie elektronických formulárov</t>
  </si>
  <si>
    <t>Zmena konceptu publikovania informácií v OV</t>
  </si>
  <si>
    <t>Modernizácie elektronických formulárov 2. etapa</t>
  </si>
  <si>
    <t>Rozšírenie rozhraní a komunikačných služieb na centrálnej integračnej platforme</t>
  </si>
  <si>
    <t>Nastavenie Use case pravidiel pre SIEM</t>
  </si>
  <si>
    <t>Technologická optimalizácia úložiska a údajov</t>
  </si>
  <si>
    <t>Upgrade kapacity riešenia IBM QRadar SIEM – pripojenie súdov</t>
  </si>
  <si>
    <t>Rozšírenie existujúceho centrálneho vyhodnocovacieho nástroja na podporu informačnej bezpečnosti o nový modul IBM Resilent</t>
  </si>
  <si>
    <t>Rozšírenie existujúceho centrálneho vyhodnocovacieho nástroja na podporu informačnej bezpečnosti o nový modul IBM® QRadar® Incident Forensics</t>
  </si>
  <si>
    <t xml:space="preserve">Rozšírenie existujúceho centrálneho vyhodnocovacieho nástroja na podporu informačnej bezpečnosti o IBM® QRadar® Vulnerability Manager </t>
  </si>
  <si>
    <t>Upgrade na verziu 2.0</t>
  </si>
  <si>
    <t>Integrácia na Register fyzických osôb</t>
  </si>
  <si>
    <t>Zmena aplikačného SW za integračnú platformu SAP PI MF SR</t>
  </si>
  <si>
    <t>Zmena aplikačného SW za aplikáciu Nová justičná pokladnica</t>
  </si>
  <si>
    <t>Integrácia na IS Sociálnej poisťovne</t>
  </si>
  <si>
    <t xml:space="preserve">Zefektívnenie vybraných procesov IS Justičná pokladnica </t>
  </si>
  <si>
    <t xml:space="preserve">Funkcionalita pre načítavanie čiarových kódov pre evidenciu majetku </t>
  </si>
  <si>
    <t xml:space="preserve">Integrácia EIS na Centrálny register pohľadávok štátu (CRPŠ) </t>
  </si>
  <si>
    <t xml:space="preserve">Úpravy modulu FI-CA na rozhraní EIS a SM </t>
  </si>
  <si>
    <t>Dopárovanie historických položiek v papierovej forme pre Centrum právnej pomoci</t>
  </si>
  <si>
    <t>Logovovanie prístupov do bankových účtov</t>
  </si>
  <si>
    <t>IS súdny manažment</t>
  </si>
  <si>
    <t xml:space="preserve">Zakúpenie SW na automatický prepis diktátu </t>
  </si>
  <si>
    <t xml:space="preserve">Zapracovanie dopadov súdnej mapy </t>
  </si>
  <si>
    <t>Sieťová infraštruktúra</t>
  </si>
  <si>
    <t>Náhrada nepodporovaných operačných systémov</t>
  </si>
  <si>
    <t>Optimalizácia prevádzky, centralizácia správy</t>
  </si>
  <si>
    <t>Obnova serverov na súdoch</t>
  </si>
  <si>
    <t>Zabezpečenie budovania a rozvoja strategických IS justície</t>
  </si>
  <si>
    <t>1. Bezpečná a efektívna preprava zamestnancov, 2. Nákladová úspora, 3. Rozvoj elektromobility - znižovanie emisií</t>
  </si>
  <si>
    <t>Stroje/prístroje/zariadenia</t>
  </si>
  <si>
    <t>Terminalove sluzby</t>
  </si>
  <si>
    <t>SPOLU 2021</t>
  </si>
  <si>
    <t>SPOLU 2022</t>
  </si>
  <si>
    <t>SPOLU 2023</t>
  </si>
  <si>
    <t>SPOLU 2024</t>
  </si>
  <si>
    <t>SPOLU 2025</t>
  </si>
  <si>
    <t>SPOLU 2026</t>
  </si>
  <si>
    <t>SPOLU 2027</t>
  </si>
  <si>
    <t>Označenia riadkov</t>
  </si>
  <si>
    <t>Celkový súčet</t>
  </si>
  <si>
    <t>Súčet z Rozpočet na realizáciu projektu [eur s DPH]</t>
  </si>
  <si>
    <t>Civil</t>
  </si>
  <si>
    <t>1. Dôstojné podmienky pre klientov súdov a pracovníkov justície</t>
  </si>
  <si>
    <t>hotnotenie body</t>
  </si>
  <si>
    <t>prístavba budovy OS BA 2</t>
  </si>
  <si>
    <t>STS Pezinok rekonštrukcia bývalého kuchynského bloku na zasadačku a veľkú p.m.</t>
  </si>
  <si>
    <t>KS BA výmena rozvodov elektriny HAVARIJNY STAV</t>
  </si>
  <si>
    <t>KPI2</t>
  </si>
  <si>
    <t>comment 2</t>
  </si>
  <si>
    <t xml:space="preserve">KPI </t>
  </si>
  <si>
    <t>PRIORIZOVANÝ ZOZNAM INVESTIČNÝCH PROJEKTOV NAD 1M</t>
  </si>
  <si>
    <t xml:space="preserve">Rekonštrukcia rozvodov ZTI a sociálnych priestorov v ÚVV a ÚVTOS Banská Bystrica </t>
  </si>
  <si>
    <t>Rekonštrukcia a modernizácia ČOV v ústave Sučany</t>
  </si>
  <si>
    <t>Výstavba objektu pre výkon trestu ÚVV a ÚVTOS Žilina</t>
  </si>
  <si>
    <t>Rekonštrukcia tepelnej obálky ubytovacích väzenských objektov (ústav Želiezovce, Nitra Chrenová, Ružomberok, Levoča, Košice Šaca)</t>
  </si>
  <si>
    <t>Rekonštrukcia tepelnej obálky ubytovacích väzenských objektov (ústav Banská Bystrica-Kráľová,  Dubnica nad Váhom, Košice, nemocnica pre obv.  a ods. Trenčín, Nitra, Leopoldov)</t>
  </si>
  <si>
    <t xml:space="preserve">Rekonštrukcia objektu č. 19 v ÚVTOS a ÚVV Leopoldov </t>
  </si>
  <si>
    <t>Obmena zdravotníckych prístrojov a zariadení</t>
  </si>
  <si>
    <t>Digitalizácia RTG prístrojov zdravotníckych zariadení ústavov na výkon väzby Zboru väzenskej a justičnej stráže + digitalizácia zubných RTG</t>
  </si>
  <si>
    <t>Rekonštrukcia a modernizácia  objektu monobloku v ÚVTOS Hrnčiarovce nad Parnou - tepelná obálka</t>
  </si>
  <si>
    <t>Rekonštrukcia a modernizácia tepelného hospodárstva (v ústave Sučany, OO Sabinov)</t>
  </si>
  <si>
    <t>Rekonštrukcia obj. č. 6 ubytovňa odsúdených - Ilava</t>
  </si>
  <si>
    <t>Rekonštrukcia ohradného múru v ÚVTOS Košice Šaca</t>
  </si>
  <si>
    <t>Rekonštrukcia a modernizácia tepelného hospodárstva (v ústave Košice-Šaca, Prešov, Želiezovce, Žilina, Nitra-Chrenová, Ružomberok, Levoča, Ilava, LRS Kováčová)</t>
  </si>
  <si>
    <t>Rekonštrukcia  tepelného hospodárstva (v ústave Banská Bystrica-Kráľová, Dubnica nad Váhom, Košice, Trenčín, Nitra, Leopoldov, Hrnčiarovce nad Parnou)</t>
  </si>
  <si>
    <t>Rekonštrukcia objektu OO Šváby pri ÚVTOS Prešov - zriadenie oddelenia výkonu trestu pre odsúdené ženy</t>
  </si>
  <si>
    <t>Rekonštrukcia objektov ubytovne v ÚVTOS Dubnica n/Váhom</t>
  </si>
  <si>
    <t>Rozšírenie ubytovacej kapacity v ústave Nitra-Chrenová</t>
  </si>
  <si>
    <t>Rekonštrukcia čistiarne odpadových vôd v ÚVTOS Želiezovce a ÚVV a ÚVTOS Leopoldov</t>
  </si>
  <si>
    <t>Výstavba čistiarne odpadových vôd v ÚVTOS Hrnčiarovce nad Parnou</t>
  </si>
  <si>
    <t>Viacúčelový komplex objekt č. 3 v ústave Ilava</t>
  </si>
  <si>
    <t xml:space="preserve">Obmena stravovacích (gastro)  technológií                 </t>
  </si>
  <si>
    <t>Obmena práčovníckych technológií</t>
  </si>
  <si>
    <t>Odstraňovanie havarijných stavov v oblasti nehnuteľného majetku</t>
  </si>
  <si>
    <t>Komplexná rekonštrukcia objektov ústavu Žilina</t>
  </si>
  <si>
    <t>Nadstavba objektov F a N v Nemocnici pre obvinených a odsúdených a ÚVTOS Trenčín</t>
  </si>
  <si>
    <t>Výstavba hál v ÚVTOS Košice Šaca a ÚVTOS Hrnčiarovce nad Parnou</t>
  </si>
  <si>
    <t>Rekonštrukcia vnútorných priestorov stravovacích prevádzok v ÚVTOS Želiezovce a ÚVV a ÚVTOS Prešov</t>
  </si>
  <si>
    <t>Rekonštrukcia stravovacej prevádzky ústavu Košice – Šaca, Hrnčiarovce nad Parnou</t>
  </si>
  <si>
    <t>Rekonštrukcia centrálnej spádovej práčovne v ústave Leopoldov, Ilava</t>
  </si>
  <si>
    <t>Rekonštrukcia centrálnej spádovej práčovne v ústave Želiezovce, Sučany</t>
  </si>
  <si>
    <t>Výstavba školiaceho a výcvikového strediska ZVJS</t>
  </si>
  <si>
    <t>Rekonštrukcia prevádzkových priestorov Levoča</t>
  </si>
  <si>
    <t>PP+R</t>
  </si>
  <si>
    <t>Z +SP +PO</t>
  </si>
  <si>
    <t>Vytvoriť geografický cluster datacentra zboru</t>
  </si>
  <si>
    <t>Vytvoriť zálohovacie/replikačné datacentrum zboru</t>
  </si>
  <si>
    <t>zabezpečenie obmeny aktívnych a pasívnych prvkov sieťovej infraštruktúry zboru</t>
  </si>
  <si>
    <t>zabezpečenie obmeny/upgrade serverov zabezpečujúcich beh virtualizačného prostredia datacentra na Generálnom riaditeľstve zboru</t>
  </si>
  <si>
    <t>zabezpečenie obmeny serverov zabezpečujúcich prostredie v rámci modulu „Zdravotnícky informačný systém“ zboru</t>
  </si>
  <si>
    <t>zabezpečenie generačnej výmeny a modernizácie technických prostriedkov určených na prácu s utajovanými skutočnosťami</t>
  </si>
  <si>
    <t>zabezpečenie obmeny licencií emailových serverov a  databázových serverov spolu s užívateľskými licenciami (CAL)</t>
  </si>
  <si>
    <t>zabezpečenie obmeny serverov a diskových polí určených pre účely zabezpečenia virtuálneho prostredia v rámci datacentier organizačných zložiek zboru</t>
  </si>
  <si>
    <t>Nasadiť prostriedky autentifikácie používateľov Informačného systému zboru prostredníctvom biometrie alebo dvojcestnej autentifikácie, identifikačných kariet a jednoznačných identifikátorov</t>
  </si>
  <si>
    <t>Zabezpečiť obmenu systému zálohovania a obnovy (BCP) aplikácií a serverov produkčnej prevádzky v rámci centrálneho datacentra na Generálnom riaditeľstve zboru</t>
  </si>
  <si>
    <t>Vytvoriť monitorovacie a dohľadové centrum (SIEM a SOC)</t>
  </si>
  <si>
    <t>Vybaviť každý ústav dostatočným počtom kioskov / tabletov určených na elektronickú komunikáciu väznených osôb s personálom zboru (podávanie elektronických žiadaniek) – jedno koncové zariadenie na maximálne 20 väznených osôb</t>
  </si>
  <si>
    <t>POO</t>
  </si>
  <si>
    <t xml:space="preserve">https://crz.gov.sk/3840500/;                                                     https://crz.gov.sk/4860397/; https://crz.gov.sk/zmluva/5596806/                                                                          </t>
  </si>
  <si>
    <t>33 600,00            900 754,02       0,00</t>
  </si>
  <si>
    <t xml:space="preserve">https://crz.gov.sk/zmluva/5812279/                                                                    https://crz.gov.sk/zmluva/5019172/                   </t>
  </si>
  <si>
    <t>895 995,00       39 246,00</t>
  </si>
  <si>
    <t xml:space="preserve">https://crz.gov.sk/zmluva/5020020/                      </t>
  </si>
  <si>
    <t xml:space="preserve">28 848,00 </t>
  </si>
  <si>
    <t xml:space="preserve">Áno </t>
  </si>
  <si>
    <t xml:space="preserve">https://crz.gov.sk/zmluva/5045239/                      </t>
  </si>
  <si>
    <t xml:space="preserve">198 960,00 </t>
  </si>
  <si>
    <t>Na akcii sa ukončuje realizácia na ukončenie časti diela po odstúpení od zmluvy o dielo s pôvodným zhotoviteľom a prebieha príprava na výberové konanie  ukončenie diela</t>
  </si>
  <si>
    <t>Náklady projektovej dokumentácie  39 2346,00 EurCena stavebných prác je  895 995,00 Eur. Prebieha realizácia stavby.</t>
  </si>
  <si>
    <t>Vypracovaná PD prebieha VO realizácie</t>
  </si>
  <si>
    <t>Vypracovaný audit</t>
  </si>
  <si>
    <t>Imžinierska stavba</t>
  </si>
  <si>
    <t>Analýza/ inžinierska stavba</t>
  </si>
  <si>
    <t>MV</t>
  </si>
  <si>
    <t>Bezpečná a efektívna preprava zamestnancov a väznených, nákladová úspora, rozvoj elektromobility - znižovanie emisií.</t>
  </si>
  <si>
    <t>Zabezpečenie obmeny aktívnych a pasívnych prvkov sieťovej infraštruktúry zboru</t>
  </si>
  <si>
    <t>Zabezpečenie obmeny/upgrade serverov zabezpečujúcich beh virtualizačného prostredia datacentra na Generálnom riaditeľstve zboru</t>
  </si>
  <si>
    <t>Zabezpečenie obmeny serverov zabezpečujúcich prostredie v rámci modulu „Zdravotnícky informačný systém“ zboru</t>
  </si>
  <si>
    <t>Zabezpečenie generačnej výmeny a modernizácie technických prostriedkov určených na prácu s utajovanými skutočnosťami</t>
  </si>
  <si>
    <t>Zabezpečenie obmeny licencií emailových serverov a  databázových serverov spolu s užívateľskými licenciami (CAL)</t>
  </si>
  <si>
    <t>Zabezpečenie obmeny serverov a diskových polí určených pre účely zabezpečenia virtuálneho prostredia v rámci datacentier organizačných zložiek zboru</t>
  </si>
  <si>
    <t>Bezpečná a efektívna preprava zamestnancov, Nákladová úspora, Rozvoj elektromobility - znižovanie emisií</t>
  </si>
  <si>
    <t>Obmena technológií nevyhnutných na prevádzku</t>
  </si>
  <si>
    <t xml:space="preserve">Odstraňovanie nedostatkov zistených pri periodických revíziách, pokiaľ je potrebné financovanie z KV, odstraňovanie havarijných stavov </t>
  </si>
  <si>
    <t>Ochrana budovy, Obmena technológií nevyhnutných na prevádzku</t>
  </si>
  <si>
    <t xml:space="preserve">Zabezpečovanie obmeny hardwarového a softwarového vybavenia v zbore z dôvodu morálnej alebo fyzickej zastaranosti </t>
  </si>
  <si>
    <t>Zabezpečenie zvýšenia bezpečnosti a monitoringu v prostredí sietí a IS zboru</t>
  </si>
  <si>
    <t>comment 3</t>
  </si>
  <si>
    <t>IT segment</t>
  </si>
  <si>
    <t>Digitalizačný HW a SW</t>
  </si>
  <si>
    <t>Poradové čislo (podľa priority)</t>
  </si>
  <si>
    <t>Investície do materiálno-technického vybavenia v oblasti Informatiky</t>
  </si>
  <si>
    <t>1.Zefektívnenie systému ochrany budovy, 2.Zabezpečenie a obmena technológií nevyhnutných na prevádzku</t>
  </si>
  <si>
    <t>Reforma súdnej mapy, rekonštrukcie budov súdov</t>
  </si>
  <si>
    <t>Zabezpečenie budovania a rozvoja ostatných IS justície</t>
  </si>
  <si>
    <t>Civilná zložka MS SR</t>
  </si>
  <si>
    <t xml:space="preserve">Ciele </t>
  </si>
  <si>
    <t>Cieľové technické parametre modelovej budovy súdu (Zdroj: CEPEJ, Dotazník riaditeľov správ KS)</t>
  </si>
  <si>
    <r>
      <t xml:space="preserve">Vychádza zo zelených cieľových parametrov Plánu Obnovy a to min </t>
    </r>
    <r>
      <rPr>
        <b/>
        <sz val="11"/>
        <color theme="1"/>
        <rFont val="Calibri"/>
        <family val="2"/>
        <charset val="238"/>
        <scheme val="minor"/>
      </rPr>
      <t>30% úspora</t>
    </r>
    <r>
      <rPr>
        <sz val="11"/>
        <color rgb="FF000000"/>
        <rFont val="Calibri"/>
        <family val="2"/>
        <charset val="238"/>
      </rPr>
      <t xml:space="preserve"> výdavkov na energie. Cieľ daný legislatívou od 1.1.2021: rekonštrukcia a /alebo výstavba do </t>
    </r>
    <r>
      <rPr>
        <b/>
        <sz val="11"/>
        <color theme="1"/>
        <rFont val="Calibri"/>
        <family val="2"/>
        <charset val="238"/>
        <scheme val="minor"/>
      </rPr>
      <t>energ.triedy A0</t>
    </r>
    <r>
      <rPr>
        <sz val="11"/>
        <color rgb="FF000000"/>
        <rFont val="Calibri"/>
        <family val="2"/>
        <charset val="238"/>
      </rPr>
      <t>.</t>
    </r>
  </si>
  <si>
    <t>Skvalitnenie IT služieb klientom súdov (OR, IT pre insolvency) /  Zvýšenie komfortu klientov súdov pri podávaní podaní na súd</t>
  </si>
  <si>
    <t>Zlepšenie podnikateľského prostredia (Digitalizácia procesov insolvenčného konania)</t>
  </si>
  <si>
    <t xml:space="preserve">Zefektívnenie manažmentu vo vnútri justície </t>
  </si>
  <si>
    <t>Skvalitnenie IT služieb klientom súdov/  Zvýšenie komfortu klientov súdov pri podávaní podaní na súd</t>
  </si>
  <si>
    <t>Zlepšenie podnikateľského prostredia</t>
  </si>
  <si>
    <t>Investície do  vybavenia za oblasť softvéru (napr.licencie)</t>
  </si>
  <si>
    <t>Vytvorenie materiálno-technických  podmienok pre efektívnu prácu zamestnancov justície</t>
  </si>
  <si>
    <t>Posun k digitalizácií justície</t>
  </si>
  <si>
    <t xml:space="preserve">Digitalizácia listinných dokumentov </t>
  </si>
  <si>
    <t>Digitalizácia</t>
  </si>
  <si>
    <t>Vytvorenie podmienok pre efektívnu prácu zamestnancov justície</t>
  </si>
  <si>
    <t>Posilnenie využívania telekonferenčných technológií (aj reakcia na COVID-19)</t>
  </si>
  <si>
    <t>Bezpečná a efektívna preprava zamestnancov</t>
  </si>
  <si>
    <t>Zefektívnenie systému ochrany budovy</t>
  </si>
  <si>
    <t>Nerentabilita opráv (Náklady na opravy): Elektronický zabezpečovací systém (EZS), elektrická požiarna signalizácia (EPS), kamerový systém, napojenie na pult centrálnej ochrany, detektor kovov, detektor batožiny, turniketové vstupy do budovy, snímače teplôt pri vstupoch do budov(reakcia na COVID19), prostriedky prvej pomoci -defibrilátory</t>
  </si>
  <si>
    <t>Zabezpečenie a obmena technológií nevyhnutných na prevádzku</t>
  </si>
  <si>
    <t>Nerentabilita opráv (Náklady na opravy): Dochádzkový systém, priemyselné vysávače, klimatizácie, regálové systémy, interiérové vybavenie, pokiaľ spĺňa zaradenie do kategórie kapitálových výdavkov</t>
  </si>
  <si>
    <t>Nerentabilita opráv (Náklady na opravy): Bezbariérové riešenie pohybu po budove (schodolez, plošina pre ZŤP)</t>
  </si>
  <si>
    <t>Poruchovosť/ technický stav výťahov, kotlov a pod.</t>
  </si>
  <si>
    <t>KPI 1</t>
  </si>
  <si>
    <t>viď \\msbu\AnalytickeCentrum\15_AC_Investicie\Plan obnovy - Zoznam budov</t>
  </si>
  <si>
    <t>Bezne vydavky: pod 1700 Eur s DPH</t>
  </si>
  <si>
    <t xml:space="preserve">Zoznam vsetkych IS - Martinka, vypytat od Jurcikovej </t>
  </si>
  <si>
    <t>Dôstojné podmienky pre pre väznené osoby a pre výkon služobných činností personálu ZVJS</t>
  </si>
  <si>
    <t>Incvesticny majetok: nad 1700 Eur s  DPH (Hmotny majetrok)</t>
  </si>
  <si>
    <t>nad 2400 Eur limit na Nehmotny investicny majetok</t>
  </si>
  <si>
    <t>Cieľové technické parametre modelovej budovy súdu (Zdroj: CEPEJ, Dotazník riaditeľov správ KS a OS)</t>
  </si>
  <si>
    <t>KPI 2</t>
  </si>
  <si>
    <t xml:space="preserve">Priorizácia rekonštrukcie budov súdov </t>
  </si>
  <si>
    <t>Zateplenie</t>
  </si>
  <si>
    <t>Zateplenie obvodových stien</t>
  </si>
  <si>
    <t>Zateplenie strechy</t>
  </si>
  <si>
    <t>Zateplenie podlahy</t>
  </si>
  <si>
    <t>Okná a dvere</t>
  </si>
  <si>
    <t>Okenné konštrukcie</t>
  </si>
  <si>
    <t>Dverné konštrukcie</t>
  </si>
  <si>
    <t>Vykurovací systém</t>
  </si>
  <si>
    <t>Výmena vykurovacích telies s termoregulačnými ventilmi</t>
  </si>
  <si>
    <t>Využitie solárnych kolektorov pre vykurovanie</t>
  </si>
  <si>
    <t>Výmena rozvodov ústredného kúrenia</t>
  </si>
  <si>
    <t>Systém prípravy TV a SV</t>
  </si>
  <si>
    <t>Využitie solárnych kolektorov pre prípravu TV</t>
  </si>
  <si>
    <t>Výmena rozvodov TV a SV</t>
  </si>
  <si>
    <t>Výmena sanity (vr. batérií za termostatické a senzorické)</t>
  </si>
  <si>
    <t>Klimatizácia a vetrací systém</t>
  </si>
  <si>
    <t>Klimatizácia (centrálny klimatizačný systém)</t>
  </si>
  <si>
    <t>Rekuperácia</t>
  </si>
  <si>
    <t>Osvetlenie (vrátane potrebného merania, riadenia a modernizácie príslušných rozvodov energie)</t>
  </si>
  <si>
    <t>Kompletná rekonštrukcia elektroinštalácie (svetelná, zásuvková, umiestnenie rozvádzačov)</t>
  </si>
  <si>
    <t>Pohybové snímače, zmena usporiadania svietidiel vzhľadom na úspornosť</t>
  </si>
  <si>
    <t xml:space="preserve">Spotreba el. energie a studenej vody </t>
  </si>
  <si>
    <t>Dvojfázové automatické splachovanie</t>
  </si>
  <si>
    <t>Suché pisoáre</t>
  </si>
  <si>
    <t>Zníženie spotreby jalovej elektriny - kompenzátor</t>
  </si>
  <si>
    <t>Fotovoltaické systémy (za účelom výroby el. energie)</t>
  </si>
  <si>
    <t>Strecha</t>
  </si>
  <si>
    <t>Vonkajšie zvody dažďovej vody</t>
  </si>
  <si>
    <t>Bleskozvod</t>
  </si>
  <si>
    <t>Riešenie umiestnenia rôznych systémov na streche (antény, stožiare)</t>
  </si>
  <si>
    <t>Obnova a výmena vnútorných stavebných prvkov</t>
  </si>
  <si>
    <t>Obloženie stien, stropov a schodiska</t>
  </si>
  <si>
    <t>Výmena nášlapných častí schodiska, zábradlia</t>
  </si>
  <si>
    <t>Obnova podláh</t>
  </si>
  <si>
    <t>Priorizácia parametrov pri výstavbe nových budov súdu (použiteľné aj pri rekonštrukciách)</t>
  </si>
  <si>
    <t>Vnútorné usporiadanie</t>
  </si>
  <si>
    <t>školiaca miestnosť pre zamestnancov</t>
  </si>
  <si>
    <t>miestnosť pre utajované písomnosti</t>
  </si>
  <si>
    <t>Kúpelne so sprchami pre zamestnancov</t>
  </si>
  <si>
    <t>Kuchynky pre zamestnancov</t>
  </si>
  <si>
    <t>Sklad pre doličné predmety</t>
  </si>
  <si>
    <t>Služobné ubytovanie</t>
  </si>
  <si>
    <t>Stanovište justičnej stráže so zázemím (WC, šatne)</t>
  </si>
  <si>
    <t>Priestory registratúry s posuvnými regálmi</t>
  </si>
  <si>
    <t>Skenovacie pracovisko (rozmnožovňa)</t>
  </si>
  <si>
    <t>Špeciálna pojednávacia miestnosť pre utajeného svedka s vybavením modulátora hlasu</t>
  </si>
  <si>
    <t>Miestnosť pre výkon probácie, mediácie</t>
  </si>
  <si>
    <t>Čakací priestor pre prísediacich</t>
  </si>
  <si>
    <t>Čakací priestor pre obete trestných činov</t>
  </si>
  <si>
    <t>Cely predbežného zadržania, cely pre prevážané osoby vrátane sociálnych zariadení</t>
  </si>
  <si>
    <t>Bufet s občerstvením</t>
  </si>
  <si>
    <t>Detský kútik</t>
  </si>
  <si>
    <t>Priestor pre obchod s administratívnymi pomôckami</t>
  </si>
  <si>
    <t>Knižnica so študovňou</t>
  </si>
  <si>
    <t>Oddychová miestnosť pre zamestnancov</t>
  </si>
  <si>
    <t>Parkovanie vozidiel</t>
  </si>
  <si>
    <t>parkovanie pre zamestnancov</t>
  </si>
  <si>
    <t>parkovanie pre ZVJS (eskorty)</t>
  </si>
  <si>
    <t>parkovanie pre verejnosť</t>
  </si>
  <si>
    <t>garáže a dielne</t>
  </si>
  <si>
    <t xml:space="preserve">Zonácia budovy </t>
  </si>
  <si>
    <t>Vstupy pre zamestnancov</t>
  </si>
  <si>
    <t>Vstupy pre verejnosť</t>
  </si>
  <si>
    <t>vstup pre väzenské eskorty</t>
  </si>
  <si>
    <t>Adaptačné opatrenia</t>
  </si>
  <si>
    <t xml:space="preserve">vonkajšie rolety, tieniace prvky </t>
  </si>
  <si>
    <t>zelená strecha</t>
  </si>
  <si>
    <t>Vybavenie</t>
  </si>
  <si>
    <t>Elektronika a IS</t>
  </si>
  <si>
    <t>Wifi</t>
  </si>
  <si>
    <t>Vnútorný rozhlas, vyvolávacie zariadenia (infocentrum, pojednávacie miestnosti)</t>
  </si>
  <si>
    <t>Rozšírenie dátových sietí</t>
  </si>
  <si>
    <t>Záložný zdroj energie</t>
  </si>
  <si>
    <t>TV na chodbách - informačné tabule</t>
  </si>
  <si>
    <t>informačný kiosk - inteligentný navigačný systém</t>
  </si>
  <si>
    <t>Kolkomat - hotovostný kiosk</t>
  </si>
  <si>
    <t>Elektronický objednávací systém pre individuálne štúdium súdnych spisov</t>
  </si>
  <si>
    <t>Signalizačné systémy a zabezpečovacie systémy</t>
  </si>
  <si>
    <t>Signalizácia porúch serverovni</t>
  </si>
  <si>
    <t>Bezpečnostný systém ohlasujúci príslušníkom ZVJS vznikajúci incident (pojednávacie miestnosti, informačné centrum, podateľňa, pokladňa, priestory určené na vybavovanie sťažností)</t>
  </si>
  <si>
    <t>Protipožiarny signalizačný systém</t>
  </si>
  <si>
    <t>Rámové detektory, ručné detektory, röntgenové pásy</t>
  </si>
  <si>
    <t>Systém kontroly vstupov (čítačky OP, evidenčný systém návštev, udeľovanie oprávnení pre vstup do zón a pohyb medzi zónami)</t>
  </si>
  <si>
    <t>Nábytok a vybavenie</t>
  </si>
  <si>
    <t>Príručné archívy</t>
  </si>
  <si>
    <t>Interiérové vybavenie, kancelársky nábytok</t>
  </si>
  <si>
    <t>Lavice na chodby</t>
  </si>
  <si>
    <t>Automat na občerstvenie (bagety, teplé, studené nápoje)</t>
  </si>
  <si>
    <t>Automat na vodu</t>
  </si>
  <si>
    <t xml:space="preserve">Vybudovanie dezinfekčných staníc </t>
  </si>
  <si>
    <t>Kvety, umenie</t>
  </si>
  <si>
    <t>Vonkajšie priestory</t>
  </si>
  <si>
    <t>Lavičky, prístrešky, drobná záhradná úprava v areáli budovy (ak je uplatniteľné) pre zamestnancov a pre verejnosť osobitne</t>
  </si>
  <si>
    <t>Stojan pre bicykle</t>
  </si>
  <si>
    <t>Zóna pre fajčiarov</t>
  </si>
  <si>
    <t>Zelené parametre:</t>
  </si>
  <si>
    <t>Zelené parametre modelovej budovy súdu</t>
  </si>
  <si>
    <t>Obvodový plášť</t>
  </si>
  <si>
    <t>Zmena tepelnej ochrany zateplením s hrúbkou tepelnej izolácie v ETICS podľa pôvodného stavu a úrovne požiadaviek na EHB</t>
  </si>
  <si>
    <t>Strešný plášť</t>
  </si>
  <si>
    <t>Zmena tepelnej ochrany s hrúbkou tepelnej izolácie podľa pôvodného stavu a úrovne požiadaviek na EHB</t>
  </si>
  <si>
    <t>Výmena otvorových výplní</t>
  </si>
  <si>
    <t>Vykurovanie</t>
  </si>
  <si>
    <t>Inštalovanie alebo výmena termoregulačných ventilov</t>
  </si>
  <si>
    <t>Výmena vykurovacích telies</t>
  </si>
  <si>
    <t>Meranie spotreby tepla</t>
  </si>
  <si>
    <t>Zlepšenie tepelnej izolácie rozvodov</t>
  </si>
  <si>
    <t>Hydraulické vyregulovanie</t>
  </si>
  <si>
    <t>Využitím solárnych kolektorov pre vykurovanie a prípravu TV</t>
  </si>
  <si>
    <t>Systémy spätného získavania tepla – rekuperácia</t>
  </si>
  <si>
    <t>Výmena čerpadiel za čerpadlá s frekvenčnými meničmi</t>
  </si>
  <si>
    <t>Zníženie teplotného spádu vykurovacej sústavy</t>
  </si>
  <si>
    <t>Výmena zdroja tepla</t>
  </si>
  <si>
    <t>Systém automatickej regulácie teploty vo vybraných zónach v mimoprevádzkovom čase</t>
  </si>
  <si>
    <t>Rekonštrukcia regulačnej stanice plynu</t>
  </si>
  <si>
    <t>Príprava teplej vody</t>
  </si>
  <si>
    <t>Výmena batérií za pákové batérie</t>
  </si>
  <si>
    <t>Výmena batérií za termostatické a automatické</t>
  </si>
  <si>
    <t>Tepelná izolácia stúpacích a ležatých rozvodov s max. tepelnými stratami 10 W/m</t>
  </si>
  <si>
    <t>Hydraulické vyregulovanie distribučného systému</t>
  </si>
  <si>
    <t>Zabudovanie solárnych kolektorov</t>
  </si>
  <si>
    <t>Osvetlenie</t>
  </si>
  <si>
    <t>Výmena svetelných zdrojov za svietidlá s elektronickým predradníkom a vyššou optickou účinnosťou</t>
  </si>
  <si>
    <t>Zmena usporiadania svietidiel</t>
  </si>
  <si>
    <t>Výmena žiaroviek za úsporné</t>
  </si>
  <si>
    <t>Inštalovanie pohybových snímačov</t>
  </si>
  <si>
    <t>Obnoviteľné zdroje energie</t>
  </si>
  <si>
    <t>Inštalácia systémov solárnych kolektorov</t>
  </si>
  <si>
    <t>Inštalácia fotovoltických systémov za účelom výroby elektrickej energie pre vlastnú spotrebu budovy.</t>
  </si>
  <si>
    <t>Vonkajšie rolety, tieniace prvky</t>
  </si>
  <si>
    <t>Zelená strecha</t>
  </si>
  <si>
    <t>Voda</t>
  </si>
  <si>
    <t>dvojfázové/automaticé splachovanie</t>
  </si>
  <si>
    <t>Senzorické splachovače, suché pisoáre, senzorické batérie</t>
  </si>
  <si>
    <t>Zásobníky na zber dažďovej vody - závlaha, úžitková voda</t>
  </si>
  <si>
    <t>Spotreba elektriny</t>
  </si>
  <si>
    <t>Ciele</t>
  </si>
  <si>
    <t>Riešenie pomocou IS</t>
  </si>
  <si>
    <t>Skvalitnenie IT služieb klientom súdov (OR, IT pre insolvency, SM), Zvýšenie komfortu klientov súdov pri podávaní podaní na súd</t>
  </si>
  <si>
    <t>Insolvency, OR, CSSR</t>
  </si>
  <si>
    <t>Priemerná dĺžka konaní pre každý IS</t>
  </si>
  <si>
    <t>Ekonomický prínos - úspora času občana a podnikateľa vyjadrená v EUR, ktorú PO alebo FO ušetria v konania (OR, RÚ, CSSR)</t>
  </si>
  <si>
    <t>Nárast integračných väzieb  - nárast počtu podporovaných integračných väzieb „system to system“ (CSSR, OR, RÚ)</t>
  </si>
  <si>
    <t>OR</t>
  </si>
  <si>
    <t>Odstránenie byrokracie - počet výpisov, potvrdení, listín a príloh, ktoré nemusia občania a podnikatelia predkladať v konania o konkrétnych právach a povinnostiach fyzických alebo právnických osôb (OR)</t>
  </si>
  <si>
    <t>Nárast elektronických služieb publikovaných podľa Jednotného dizajn manuál elektronických služieb - počet služieb ktoré budú v danom roku upravené podľa Manuálu, ktorý má za cieľ zjednotiť používateľské rozhrania a spôsob komunikácie s používateľom pri poskytovaní elektronických služieb na Slovensku. https://idsk.gov.sk</t>
  </si>
  <si>
    <t xml:space="preserve">Nárast počtu externých registrátorov za účelom zvýšenia úrovne dostupnosti služby pre FO a PO </t>
  </si>
  <si>
    <t>Prepojenie s referenčnými registrami</t>
  </si>
  <si>
    <t>Prepojenie so zdrojovými registrami za účelom zabezpečenia zásady jeden krát a dosť</t>
  </si>
  <si>
    <t>Zavedenie online dostupného výpisu z OR použiteľného na právne účely</t>
  </si>
  <si>
    <t>Podiel elektronických nápadov na celkových nápadoch na súd  (Cieľ: Zvýšenie podielu elektronických nápadov k celkovému množstvu nápadov)</t>
  </si>
  <si>
    <t>Insolvency</t>
  </si>
  <si>
    <t>Podiel podávaných prihlášok priamo cez novovytvorený IS bez manuálneho spracovavania správcom ku všetkým podaným prihláškam</t>
  </si>
  <si>
    <t>Podiel spracovaných a vyhodnotených prihlášok priamo cez IS bez manuálneho vpisovania správcom ku všetkým spracovaným a vyhodnoteným prihláškam (Insolvency, V.Gaschová Bačová)</t>
  </si>
  <si>
    <t>Náklady potrebné na ukončenie podnikania</t>
  </si>
  <si>
    <t>Priemerná dĺžka konaní - po insolvency agendách/ Čas potrebný na ukončenie podnikania</t>
  </si>
  <si>
    <t>Ekonomický prínos - Priamy vstup súdu (príslušného konkurzného sudcu) k jemu pridelenému konkurznému prípadu cez IS súdu, čím sa skráti čas potrebný na posielanie sporných vecí súdu</t>
  </si>
  <si>
    <t>CSSR</t>
  </si>
  <si>
    <t>Ekonomický prínos - Úspora času užívateľov na konkrétne úkony v novom IS</t>
  </si>
  <si>
    <t>Migrácia ISVS do vládneho cloudu (MJ – áno/nie) - systém bude migrovaný do vládneho cloudu na úrovni IaaS, PaaS,</t>
  </si>
  <si>
    <t>Nárast objektov evidencie poskytovaných ako moje údaje - dodatočné objekty evidencie automatizovane poskytované do centrálnej platformy referenčných údajov</t>
  </si>
  <si>
    <t>Nárast objektov evidencie poskytovaných na konzumovanie ostatným orgánom verejnej moci  - dodatočné objekty evidencie automatizovane poskytované do centrálnej platformy referenčných údajov</t>
  </si>
  <si>
    <t>Nárast elektronických transakcií v rámci CSSR</t>
  </si>
  <si>
    <t>Odstránenie byrokracie - počet výpisov, potvrdení, listín a príloh</t>
  </si>
  <si>
    <t>Ekonomický prínos - Úspora času úradníka  vyjadrená ako ekvivalent plného pracovného času (FTE resp. človekorok).</t>
  </si>
  <si>
    <t>Clearance rate</t>
  </si>
  <si>
    <t>Finančný prínos - plánovaná reálna úspora finančných prostriedkov v rozpočte úradu (CSSR)</t>
  </si>
  <si>
    <t>Skvalitnenie IT služieb klientom súdov / Zvýšenie komfortu klientov súdov pri podávaní podaní na súd</t>
  </si>
  <si>
    <t>Ekonomický prínos - úspora času občana a podnikateľa vyjadrená v EUR, ktorú PO alebo FO ušetria v konania</t>
  </si>
  <si>
    <t>Nárast aktívnych používateľov  - nárast počtu prihlásených používateľov používajúcich informačný systém aspoň raz za 1 mesiac (RÚ)</t>
  </si>
  <si>
    <t>Nárast konkurenčných používateľov  - nárast priemerného počtu prihlásených konkurenčných používateľov používajúcich IS počas 1 pracovného dňa (RÚ)</t>
  </si>
  <si>
    <t>Nárast objektov evidencie poskytovaných ako moje údaje - dodatočné objekty evidencie automatizovane poskytované do centrálnej platformy referenčných údajov (OR)</t>
  </si>
  <si>
    <t>Nárast objektov evidencie poskytovaných na konzumovanie ostatným orgánom verejnej moci  - dodatočné objekty evidencie automatizovane poskytované do centrálnej platformy referenčných údajov (OR)</t>
  </si>
  <si>
    <t>Nárast volaní (MJ – počet kusov) - nárast priemerného počtu vracajúcich sa návštevníkov za rok (RÚ)</t>
  </si>
  <si>
    <t>Nárast objektov evidencie poskytovaných ako moje údaje - dodatočné objekty evidencie automatizovane poskytované do centrálnej platformy referenčných údajov (CSSR)</t>
  </si>
  <si>
    <t>Nárast objektov evidencie poskytovaných na konzumovanie ostatným orgánom verejnej moci  - dodatočné objekty evidencie automatizovane poskytované do centrálnej platformy referenčných údajov (CSSR)</t>
  </si>
  <si>
    <t>Nárast elekrtonických transakcií v rámci CSSR</t>
  </si>
  <si>
    <t>Odstránenie byrokracie - počet výpisov, potvrdení, listín a príloh (CSSR)</t>
  </si>
  <si>
    <t>Úspora času úradníka  vyjadrená ako ekvivalent plného pracovného času (FTE resp. človekorok - CSSR).</t>
  </si>
  <si>
    <t>Platnosť licencie, Wifi na súdoch (CEPEJ) a pod.</t>
  </si>
  <si>
    <t>Podiel zdigitalizovaných Zbierok listín v písomnej forme k všetkým Zbierkam listín v písomnej forme</t>
  </si>
  <si>
    <t>Digitalizácia existujúcich fyzických dokumentov</t>
  </si>
  <si>
    <t>Vek HW max 6 rokov</t>
  </si>
  <si>
    <t>Úplná obnova výpočtovej techniky s funkčnosťou až do 2030</t>
  </si>
  <si>
    <t>Obnova po max. 6 rokoch užívania</t>
  </si>
  <si>
    <t>Poruchovosť zastaranej techniky a nerentabilita opráv - náklady na opravy</t>
  </si>
  <si>
    <t>Min. 1 moderné videokonferenčné zariadenie na každom súde</t>
  </si>
  <si>
    <t>IKT - Informačno- komunikačná technológia</t>
  </si>
  <si>
    <t>Druh Investície</t>
  </si>
  <si>
    <t>KPI 2 ukazovatele vyznačené modrou farbou: Návrh KPIs pre oblasť informatizácie od UHP, zdroj: katalóg merateľných ukazovateľov MIRRI</t>
  </si>
  <si>
    <t>IS</t>
  </si>
  <si>
    <t>Comment SM</t>
  </si>
  <si>
    <t>Comment OR</t>
  </si>
  <si>
    <t>Comment Insolvency</t>
  </si>
  <si>
    <t>1.       ekonomický prínos (MJ – EUR) - úspora času občana a podnikateľa vyjadrená v EUR, ktorú PO alebo FO ušetria v konania o konkrétnych právach a povinnostiach fyzických alebo právnických osôb,</t>
  </si>
  <si>
    <t>SM, OR, RÚ</t>
  </si>
  <si>
    <t>MM: úspora času užívateľov na konkrétne úkony v starom vs novom IS ( napr. zaregistrovanie účastníkov konania z 4 na 2,5 minúty) - zadefinovať IT developeri IS</t>
  </si>
  <si>
    <r>
      <t>MP: § 62/1 ObZ Spoločnosť vzniká dňom, ku ktorému bola zapísaná do obchodného registra (</t>
    </r>
    <r>
      <rPr>
        <b/>
        <sz val="10"/>
        <color theme="1"/>
        <rFont val="Calibri"/>
        <family val="2"/>
        <scheme val="minor"/>
      </rPr>
      <t>teraz dva</t>
    </r>
    <r>
      <rPr>
        <b/>
        <u/>
        <sz val="10"/>
        <color theme="1"/>
        <rFont val="Calibri"/>
        <family val="2"/>
        <scheme val="minor"/>
      </rPr>
      <t xml:space="preserve"> pracovné</t>
    </r>
    <r>
      <rPr>
        <b/>
        <sz val="10"/>
        <color theme="1"/>
        <rFont val="Calibri"/>
        <family val="2"/>
        <scheme val="minor"/>
      </rPr>
      <t xml:space="preserve"> dni, po novom do 24h</t>
    </r>
    <r>
      <rPr>
        <sz val="10"/>
        <color theme="1"/>
        <rFont val="Calibri"/>
        <family val="2"/>
        <scheme val="minor"/>
      </rPr>
      <t>)</t>
    </r>
  </si>
  <si>
    <t>* konkrétne časové úspory, ktoré bude možné dosiahnuť vďaka rýchlejšej odozve systému a komunikácii s externými aplikáciami – nová vs. stará architektúra, redukovaniu duplicitného zadávania údajov, štruktúrovaným formulárom a podobné indikátory naviazané na IT riešeniakonkrétne časové úspory, ktoré bude možné dosiahnuť vďaka rýchlejšej odozve systému a komunikácii s externými aplikáciami – nová vs. stará architektúra, redukovaniu duplicitného zadávania údajov, štruktúrovaným formulárom a podobné indikátory naviazané na IT riešenia</t>
  </si>
  <si>
    <t>2.       finančný prínos (MJ – EUR) - plánovaná reálna úspora finančných prostriedkov v rozpočte úradu,</t>
  </si>
  <si>
    <t>SM</t>
  </si>
  <si>
    <t>3.       legislatívne zmeny (MJ - počet kusov) - počet predložených doložiek vplyvov s dopadom na informačné systémy a štátny rozpočet,</t>
  </si>
  <si>
    <t>OR, RÚ</t>
  </si>
  <si>
    <t>MP: so zavedením nového OR sa ráta aj so zmenami právnej úpravy - v súlade s Plánom legislatívnych úloh vlády SR sa predpokladá predloženie návrhov právnej úpravy pokiaľ ide o navrhované opatrenia, ktoré priamo súvisia so zavedením nového IS OR do 31.12.2021 s účinnosťou od 1.1.2023.</t>
  </si>
  <si>
    <t>RG: POO predpokladá legislatívne zmeny za účelom digitalizácie insolvenčného konania</t>
  </si>
  <si>
    <t>???</t>
  </si>
  <si>
    <t>4.       migrácia ISVS do vládneho cloudu (MJ – áno/nie) - systém bude migrovaný do vládneho cloudu na úrovni IaaS, PaaS,</t>
  </si>
  <si>
    <t xml:space="preserve">MP: Ďalšiu identifikovanú prekážku efektívneho fungovania IS OR Corwin predstavuje jeho architektúra, ktorá vzhľadom na vek jeho existencie, nie je plne kompatibilná s aktuálne prebiehajúcimi projektmi štátnej správy a stratégiou centralizácie IS verejnej správy do dátových centier,  s riešením na báze cloudových služieb, ako aj s Národnou koncepciou informatizácie verejnej správy SR.  </t>
  </si>
  <si>
    <t>5.       nárast aktívnych používateľov (MJ - počet kusov) - nárast počtu prihlásených používateľov používajúcich informačný systém aspoň raz za 1 mesiac,</t>
  </si>
  <si>
    <t>RÚ</t>
  </si>
  <si>
    <t>6.       nárast elektronických služieb publikovaných podľa Jednotného dizajn manuál elektronických služieb (MJ – počet kusov) - počet služieb ktoré budú v danom roku upravené podľa Manuálu, ktorý má za cieľ zjednotiť používateľské rozhrania a spôsob komunikácie s používateľom pri poskytovaní elektronických služieb na Slovensku. https://idsk.gov.sk,</t>
  </si>
  <si>
    <t>7.       nárast integračných väzieb (MJ – počet kusov) - nárast počtu podporovaných integračných väzieb „system to system“, pre ktoré je garantovaná dostupnosť prostredníctvom SLA,</t>
  </si>
  <si>
    <t>OR, SM, RÚ</t>
  </si>
  <si>
    <t xml:space="preserve">MM: Obchodný register, Kataster,  a iné urýchlenie lustrácii /doručovania, overovania údajov a získavania potvrdení (v idealnom pripade aj napojenie na system prokuratúry v trestných veciach) </t>
  </si>
  <si>
    <t>MP: Efektívnejšie prepojenie obchodného registra s referenčnými registrami ako predpoklad pre právnu záväznosť údajov o zapísaných osobách na internete (ak tomu správne rozumiem)</t>
  </si>
  <si>
    <t>RG: Napr. plnohodnotné prepojenie SM a OV, registra účtovných závierok, živnostenský register.</t>
  </si>
  <si>
    <t>8.       nárast konkurenčných používateľov (MJ – počet kusov) - nárast priemerného počtu prihlásených konkurenčných používateľov používajúcich informačný systém počas 1 pracovného dňa,</t>
  </si>
  <si>
    <t>RG: elektronizácia insolvenčnej agendy v súčasnosti postupne integruje jednotlivé úkony a časti konania, plánuje sa plná a povinná elektronizácia konania pre všetkých užívateľov</t>
  </si>
  <si>
    <t>9.       nárast objektov evidencie poskytovaných ako moje údaje (MJ – počet kusov) - dodatočné objekty evidencie automatizovane poskytované do centrálnej platformy referenčných údajov,</t>
  </si>
  <si>
    <t xml:space="preserve">MM: Týmto by sa dalo inšpirovať vo veci zobrazovania užitočných štatistík, prehľadov, upozornení na deadliny alebo podobné veci pre užívateľov systému – prípadne aj klientov súdu. </t>
  </si>
  <si>
    <t>10.    nárast objektov evidencie poskytovaných na konzumovanie ostatným orgánom verejnej moci (MJ – počet kusov) - dodatočné objekty evidencie automatizovane poskytované do centrálnej platformy referenčných údajov,</t>
  </si>
  <si>
    <t>SM, OR</t>
  </si>
  <si>
    <t>MM: nejaký zoznam / checklist údajov spoľahlivo poskytovaných systémom by mohol byť užitočný</t>
  </si>
  <si>
    <t>MP: Efektívnejšie prepojenie OR s referenčnými registrami ako predpoklad pre právnu záväznosť údajov o zapísaných osobách na internete (ak tomu správne rozumiem)</t>
  </si>
  <si>
    <t>11.    nárast podaní pre právnické a fyzické osoby (MJ – počet kusov) - nárast počtu vydaných rozhodnutí v konaniach o konkrétnych právach a povinnostiach fyzických osôb alebo právnických osôb, ktorých výsledkom je rozhodnutie ako individuálny právny akt,</t>
  </si>
  <si>
    <t>12.    nárast služieb publikovaných v API GW (MJ – počet kusov) - dodatočné služby, ktoré budú dostupné pre API GW (modul procesnej integrácie a integrácie údajov). V zmysle § 25 ods. zákona o eGOV: Správca ústredného portálu a správca špecializovaného portálu vytvoria verejne dostupné aplikačné rozhranie na vytvorenie a podanie elektronického podania automatizovaným spôsobom, a to pre všetky prípady, v ktorých umožňujú vytvorenie a podanie elektronického podania prostredníctvom používateľského rozhrania.</t>
  </si>
  <si>
    <t xml:space="preserve">MM:V projekte bude nutné odlišíť Systém na súdoch (pre zamestnancov) a elektronické sluzby poskytované občanom – tie síce možu do istej miery závisiť (alebo byt limitované) možnostami centrálneho IT systému a integráciami ale často sú to samostatne vytvorené aplikácie / rozhrania cize výmenou tohto “jadra” sa automaticky nevymenia aj formuláre elektronických podaní a podobných vecí. </t>
  </si>
  <si>
    <t>MP: Dispozitívna právna úprava v OZ (najmä pokiaľ ide o s.r.o) by mala poskytovať dostatočný základ pre to, aby bolo možné spoločenskú zmluvu/zakladateľskú listinu vyplniť vo formulárovej podobe priamo pri zápise spoločnosti do OR.</t>
  </si>
  <si>
    <t xml:space="preserve"> 13.    nárast transakcií (MJ – počet kusov) - nárast počtu transakcií inicializovaných zamestnancom, ktorého výsledkom je ukončenie vnútropodnikového biznis procesu (vystavenie objednávky, vystavenie žiadanky, zaúčtovanie FA, storno FA, výpočet miezd, prijatie zamestnanca, zaradenie majetku, vyradenie majetku),</t>
  </si>
  <si>
    <t>MM: viď KPI 15. a 16.</t>
  </si>
  <si>
    <t>14.    nárast volaní (MJ – počet kusov) - nárast priemerného počtu vracajúcich sa návštevníkov za rok. Vracajúci sa návštevník je návštevník, ktorý predtým navštívil používateľské rozhranie a inicioval ďalšiu reláciu pomocou rovnakého prehliadača na tom istom zariadení,</t>
  </si>
  <si>
    <t>15.    odstránenie byrokracie (MJ – počet kusov) - počet výpisov, potvrdení, listín a príloh, ktoré nemusia občania a podnikatelia predkladať v konania o konkrétnych právach a povinnostiach fyzických alebo právnických osôb,</t>
  </si>
  <si>
    <t>MM:  Treba poznať procesy, flow spisu a pod. – bolo by nutné prispôsobiť to službám / procesom justície ale myslím že KPI takéhoto charakteru je velmi vhodné</t>
  </si>
  <si>
    <t>MP: Založenie spoločnosti prostredníctvom vzorov – postupné zavádzanie vzorov</t>
  </si>
  <si>
    <t>16.    úspora času úradníka (MJ – počet človekorokov) - úspora času úradníka vyjadrená ako ekvivalent plného pracovného času (full-time equivalent resp. človekorok).</t>
  </si>
  <si>
    <t>SM, RÚ</t>
  </si>
  <si>
    <t>MM: Tu by som v projekte uvital detailnejšie rozpracovanie na jednotlivé úkony, lebo neviem ako inak budú počítať a merať tie celkové časové úspory..</t>
  </si>
  <si>
    <t>RG: Súhlas s MM</t>
  </si>
  <si>
    <t>*MK - Martin Mikuš, Súdny manažement (CSSR)</t>
  </si>
  <si>
    <t>*RG - Radovan Gonžúr a Marioa Kajan</t>
  </si>
  <si>
    <t xml:space="preserve">KPI (merateľný ukazovateľ) </t>
  </si>
  <si>
    <t xml:space="preserve">Súčasná hodnota </t>
  </si>
  <si>
    <t xml:space="preserve">Cieľová hodnota </t>
  </si>
  <si>
    <t>*MP - Marek Poracký, OR</t>
  </si>
  <si>
    <t>Miera vybavenia nápadu na prvostupňových súdoch v civilných, obchodných, správnych a iných veciach. </t>
  </si>
  <si>
    <t>91 % </t>
  </si>
  <si>
    <t>100% </t>
  </si>
  <si>
    <t>Zo ŠU v minulosti - dopad projektu CSSR:</t>
  </si>
  <si>
    <t>Čas potrebný na vybavenie veci v sporových občianskych a obchodných veciach (1 stupeň). </t>
  </si>
  <si>
    <t>437 dní </t>
  </si>
  <si>
    <t>380 dní </t>
  </si>
  <si>
    <t xml:space="preserve">·            zefektívnenie výkonu súdnej moci, ktorej výsledkom bude zrýchlenie súdnych konaní, </t>
  </si>
  <si>
    <t>Čas potrebný na vybavenie veci v oblasti konkurzu. </t>
  </si>
  <si>
    <t>1440 dní </t>
  </si>
  <si>
    <t>1140 dní </t>
  </si>
  <si>
    <t xml:space="preserve">·            zníženie až odstránenie prieťahov v súdnych konaniach, </t>
  </si>
  <si>
    <t xml:space="preserve">·            zníženie počtu nevybavených vecí, </t>
  </si>
  <si>
    <t>·            ako aj zvýšenie kvality rozhodovacieho procesu vyjadrené znížením počtu vecí zrušených a vrátených súdom vyššieho stupňa súdu nižšieho stupňa na ďalšie konanie a nové rozhodnutie.</t>
  </si>
  <si>
    <t>Ak je elektronicky navrh - 50 percentna zlava z administrativneho poplatku oproti papieriovej forme - zakon o sudnych poplatkoch. Neplatí pri poplatkoch vyberaných v exekučnom konaní a vo veciach OR.</t>
  </si>
  <si>
    <t>Poplatok pri insolvency zatial nie je pri podani ale az vysledny, ktory sa odratava zo zadrzaneho majetku upadcu (poplatok narasta s pribudajucim casom insolvencneho konania - motivuje veritelov konat rychlo, vcas a obmedzovat prietahy)</t>
  </si>
  <si>
    <t>Feri - zistit ci mame udaje o pocte elektronickych podani na celkovych podaniach (pri Insolvency) -prinos je usetreny cas podnikatelov pri elektroínizacii konania</t>
  </si>
  <si>
    <t>Maliar - generalny riaditel sekcie civilneho prava - gestor vsetky nove IS (OR, Insolvency a CSSR)</t>
  </si>
  <si>
    <t>Vierka Gaschova (OR a SM)</t>
  </si>
  <si>
    <t>Maliar - Insolvency</t>
  </si>
  <si>
    <t>HODNOTIACA TABUĽKA PODĽA METODIKY</t>
  </si>
  <si>
    <t>KPI 2 BODY VRÁTANE</t>
  </si>
  <si>
    <t>KPI 2 UKAZOVATEL</t>
  </si>
  <si>
    <t>rekonštrukcia budovy Lararetská</t>
  </si>
  <si>
    <t>KRITÉRIA</t>
  </si>
  <si>
    <t>KOEFICIENT</t>
  </si>
  <si>
    <t>BODY</t>
  </si>
  <si>
    <r>
      <rPr>
        <b/>
        <sz val="11"/>
        <color theme="1"/>
        <rFont val="Calibri"/>
        <family val="2"/>
        <charset val="238"/>
        <scheme val="minor"/>
      </rPr>
      <t xml:space="preserve">HODNOTENIE </t>
    </r>
    <r>
      <rPr>
        <b/>
        <sz val="8"/>
        <color theme="1"/>
        <rFont val="Calibri"/>
        <family val="2"/>
        <charset val="238"/>
        <scheme val="minor"/>
      </rPr>
      <t>(</t>
    </r>
    <r>
      <rPr>
        <b/>
        <i/>
        <sz val="8"/>
        <color theme="1"/>
        <rFont val="Calibri"/>
        <family val="2"/>
        <charset val="238"/>
        <scheme val="minor"/>
      </rPr>
      <t>BODY*KOEFICIENT)</t>
    </r>
  </si>
  <si>
    <t>1.ZAZMLUVNENOSŤ</t>
  </si>
  <si>
    <t>nie</t>
  </si>
  <si>
    <t>Zateplenie (obvodové steny, strecha, podlahy)</t>
  </si>
  <si>
    <t>2.OBLIGÁTORNOSŤ</t>
  </si>
  <si>
    <t>Okná a dvere (okenné, dverné konštrukcie)</t>
  </si>
  <si>
    <t>Právny predpis</t>
  </si>
  <si>
    <t>Práce na streche (rekonštrukcia vonkajších zvodov, bleskozvodov, stožiare, antény)</t>
  </si>
  <si>
    <t>Uznesenie vlády</t>
  </si>
  <si>
    <t>Obnova, výmena a modernizácia vnútorných stavebných prvkov (Obloženie stien,stropov a schodiska, výmena nášlapných častí schodiska, zábradlia, obnova podláh)</t>
  </si>
  <si>
    <t>Súlad s PVV</t>
  </si>
  <si>
    <t>Právne źáväzné akty EU</t>
  </si>
  <si>
    <t>Strategické dokumenty SR</t>
  </si>
  <si>
    <t>3.NALIEHAVOSŤ</t>
  </si>
  <si>
    <t>Odstránenie havarijných stavov</t>
  </si>
  <si>
    <t>Nižšia naliehavosť</t>
  </si>
  <si>
    <t>Podmienka pre iný kľúčový projekt/y s vysokou prioritou</t>
  </si>
  <si>
    <t>Pridelené prostriedky z EU/ iných donorských fondov</t>
  </si>
  <si>
    <t>4.KPI</t>
  </si>
  <si>
    <t>Vysoká dôležitosť</t>
  </si>
  <si>
    <t>Stredná dôležitosť</t>
  </si>
  <si>
    <t>Nízka dôležitosť</t>
  </si>
  <si>
    <t>CELKOVÉ HODNOTENIE</t>
  </si>
  <si>
    <t>OS KS Nitra Podkrovie (vytvorenie nových kanc. Priestorov)</t>
  </si>
  <si>
    <t>Adaptačné prvky (vonkajšie rolety, tieniacie prvky, zelená strecha)</t>
  </si>
  <si>
    <t>Nábytok a vybavenie (lavice na chodby, obnova kancelárskeho nábytku, automat na občerstvenie, vodu..)</t>
  </si>
  <si>
    <t>Rekonštrukcia vykurovacieho systému (vykurovanie s termoregulaciou, solárné vykurovanie, rozvody ÚK)</t>
  </si>
  <si>
    <t>KS BA klimatizácia a VZT budovy</t>
  </si>
  <si>
    <t>Rekonštrukcia klimatizácie a vetracieho systému (klimatizácia, rekuperácia)</t>
  </si>
  <si>
    <t>KS BA sanácia spodnej stavby,kanalizácia o odvodnenie budovy</t>
  </si>
  <si>
    <t>KS BA rekonštrukcia suterénu, archivy, regále</t>
  </si>
  <si>
    <t>OS BA 2 PRISTAVBA BUDOVY</t>
  </si>
  <si>
    <t>Rekonštrukcia systému prípravy TV a SV (solárné kolektory pre prípravu TV, výmena rozvodov pre TV a SV, výmena/obnova sanity)</t>
  </si>
  <si>
    <t>Parkovanie</t>
  </si>
  <si>
    <t>Rekonštrukcia osvetlenia vrátane potrebného merania, riadenia a modernizácie príslušných rozvodov energie (kompletná rekonštrukcia elektroinštalácie, pohybové snímače)</t>
  </si>
  <si>
    <t>reforma súdnej mapy-reorganizácia súdov-výstavba/obstaranie nových budov+Reforma súdnej mapy, výstavba + rekonštrukcie</t>
  </si>
  <si>
    <t>Spotreba el. energie a studenej vody (dvojfázové automatické splachovanie, suché pisoáre, fotovoltaika, zníženie spotreby jalovej elektriny)</t>
  </si>
  <si>
    <t>Vnútorné usporiadanie ( čakacie priestory, registratúry, bufet, knižnica)</t>
  </si>
  <si>
    <t>Zonácia budovy (tam kde je to možné použiť aj pri rekonštrukciach - zvlášť vchody pre verejnosť, zamestnancov, väzanské skorty</t>
  </si>
  <si>
    <t>Obnoviteľné zdroje energie (inštalácia solárnych kolektorov a fotovoltaiky)</t>
  </si>
  <si>
    <t>Elektronika a IS (vnútorny rozhlas, vyvolávacie zariadenia, TV na chodbách, wifi..)</t>
  </si>
  <si>
    <t>Vybavenie pre vonkajšie priestory (lavičky, prístrešky, drobná parková úprava, zóna pre fajčiarov...)</t>
  </si>
  <si>
    <t>IS ORSR -  transpozícia smernice Európskeho parlamentu a Rady (EÚ) 2019/1151 -2M</t>
  </si>
  <si>
    <t>Digitalizačný HW a SW 7,567M</t>
  </si>
  <si>
    <t>Vyhodnocovacia tabuľka - výpočet bodov</t>
  </si>
  <si>
    <t>A) Zazmluvnené</t>
  </si>
  <si>
    <t>Kritériá</t>
  </si>
  <si>
    <t>Hodnotenie (Body*Koeficiet)</t>
  </si>
  <si>
    <t>1. ZAZMLUVNENOSŤ</t>
  </si>
  <si>
    <t>B) Nezazmluvnené štátny rozpočet</t>
  </si>
  <si>
    <t>CELKOM HODNOTENIE</t>
  </si>
  <si>
    <t>Investičný projekt s nižšou naliehavosťou na rekonštrukciu (odkladaním by mohol vzniknúť havarijný stav)</t>
  </si>
  <si>
    <t>Súlad so stratégiami, koncepciami EÚ</t>
  </si>
  <si>
    <t>Investičný projekt plní ciele strategických dokumentov SR</t>
  </si>
  <si>
    <t>Investičný projekt vyplýva z právneho predpisu</t>
  </si>
  <si>
    <t>Investičný projekt vyplýva priamo z úlohy uznesenia vlády SR</t>
  </si>
  <si>
    <t>Aplikovaný hodnotiaci ukazovateľ</t>
  </si>
  <si>
    <t>V prípade sídelného súdu sa investičný projekt bude realizovať v rámci komplexnej rekonštrukcie, inak bude investicia podliehat ďalšej priorizácií mimo POO</t>
  </si>
  <si>
    <t>Reforma justície - komponent 15 - pokryje rekonštrukcie všetkých sídelných súdov</t>
  </si>
  <si>
    <t>Reforma justície - komponent 15 - pokryje výstavbu nových súdov</t>
  </si>
  <si>
    <t>V prípade ak pôjde o sídelný súd (Mestský súd / Najvyšší správny súd / Prvostupňový všeobecný v sídle odvolacieho súdu ) v pláne je následné prefinancovanie investície z POO</t>
  </si>
  <si>
    <r>
      <rPr>
        <b/>
        <sz val="11"/>
        <color theme="9" tint="-0.249977111117893"/>
        <rFont val="Calibri"/>
        <family val="2"/>
        <charset val="238"/>
        <scheme val="minor"/>
      </rPr>
      <t xml:space="preserve">HODNOTENIE </t>
    </r>
    <r>
      <rPr>
        <b/>
        <sz val="8"/>
        <color theme="9" tint="-0.249977111117893"/>
        <rFont val="Calibri"/>
        <family val="2"/>
        <charset val="238"/>
        <scheme val="minor"/>
      </rPr>
      <t>(</t>
    </r>
    <r>
      <rPr>
        <b/>
        <i/>
        <sz val="8"/>
        <color theme="9" tint="-0.249977111117893"/>
        <rFont val="Calibri"/>
        <family val="2"/>
        <charset val="238"/>
        <scheme val="minor"/>
      </rPr>
      <t>BODY*KOEFICIENT)</t>
    </r>
  </si>
  <si>
    <t>Komponent 14 POO-Digitalizácia insolvenčného konania,investície do nového IS.</t>
  </si>
  <si>
    <t>Podporné nástroje reformy súdnej mapy-Obchodný register a centralizovaný systém súdneho riadenia</t>
  </si>
  <si>
    <t>Komponent 15 POO- Podporné nástroje reformy súdnej mapy - OR a CSSR</t>
  </si>
  <si>
    <t>Komponent 15 POO- Podporné nástroje reformy súdnej mapy - Modernizácia IT vybavenia</t>
  </si>
  <si>
    <t>HW-všetky technické požiadavky (POO)</t>
  </si>
  <si>
    <t>Digitalizácia procesov insolvenčných konaní 7.2M</t>
  </si>
  <si>
    <t>podporné nástroje reformy súdnej mapy-Obchodný register a centralizovaný systém súdneho riadenia 10.8 M</t>
  </si>
  <si>
    <t>Zateplenie obvodových stien, stresného plášťu</t>
  </si>
  <si>
    <t>Okná a dvere - výmena konštrukcií</t>
  </si>
  <si>
    <t>Klimatizácia a vetrací systém - rekuperácia</t>
  </si>
  <si>
    <t>Vykurovací systém, výmena vykurovacích telies s termoregulačnými ventilmi, Využitie solárnych kolektorov pre vykurovanie a prípravu TV, výmena zdroja tepla</t>
  </si>
  <si>
    <t>Spotreba el. energie a studenej vody (Výmena batérií za termostatické a automatické, zabudovanie solárnych kolektorov/fotovoltaika)</t>
  </si>
  <si>
    <t>Osvetlenie (Kompletná rekonštrukcia elektroinštalácie (svetelná, zásuvková, umiestnenie rozvádzačov), Pohybové snímače, zmena usporiadania svietidiel vzhľadom na úspornosť</t>
  </si>
  <si>
    <t>Adaptačné opatrenia (vonkajšie rolety..)</t>
  </si>
  <si>
    <t>N &amp; priorita 5</t>
  </si>
  <si>
    <t>termoregulačné ventily A , solárne kolektory N &amp; priorita 5, výmena vykurovacích telies A (čiastočne) &amp; priorita 5, výmena zdroja tepla N &amp; priorita 3</t>
  </si>
  <si>
    <t>klimatizácia N &amp; priorita 5, rekuperácia N &amp; priorita 5</t>
  </si>
  <si>
    <t>KPI clusters</t>
  </si>
  <si>
    <t>Input z dotazníkov</t>
  </si>
  <si>
    <t>výmena batérií N &amp; priorita 3, solárne kolektory N &amp; priorita 5</t>
  </si>
  <si>
    <t>parametre osvetlenia všetky N &amp; priorita 5 + plánovaná rekonštrukcia elektroinštalácie</t>
  </si>
  <si>
    <t>rolety, zelená strecha N &amp; priorita 5</t>
  </si>
  <si>
    <t>strecha N, obv. plášť N &amp; obe priorita 3 + obv. plášť obsahuje azbest</t>
  </si>
  <si>
    <t>rozšírenie parkoviska z 84 na 172 miest</t>
  </si>
  <si>
    <t>Obnova a výmena vn. stavebných prvkov</t>
  </si>
  <si>
    <t>kancelárske priestory a pojedn. miestnosti priorita 5 - potrebné rozšírenie, obchod s admin. pom. N &amp; priorita 5, detský kútik N &amp; priorita 3, školiace miestnosti A &amp; priorita 5, Kuchynka pre zamestnancov A &amp; priorita 5</t>
  </si>
  <si>
    <t>nová povrchová úprava v interiéri a exteriéri</t>
  </si>
  <si>
    <t>1. Zabezpečenie budovania a rozvoja strategických IS justície</t>
  </si>
  <si>
    <t>3. Investície do  vybavenia za oblasť softvéru (napr.licencie)</t>
  </si>
  <si>
    <t>2. Zabezpečenie budovania a rozvoja ostatných IS justície</t>
  </si>
  <si>
    <r>
      <rPr>
        <b/>
        <sz val="11"/>
        <color theme="1"/>
        <rFont val="Calibri"/>
        <family val="2"/>
        <charset val="238"/>
        <scheme val="minor"/>
      </rPr>
      <t>Strategické IT Systémy rezortu:</t>
    </r>
    <r>
      <rPr>
        <sz val="11"/>
        <color rgb="FF000000"/>
        <rFont val="Calibri"/>
        <family val="2"/>
        <charset val="238"/>
      </rPr>
      <t xml:space="preserve"> OR, CSSR, SM, IT systém pre Insolvency, Integračná platforma rezortu (IP BAI), Rezortná elektronická podateľňa, Integračná platforma eBOX, IS Obchodného vestníka, Register partnerov verejného sektora, Elektronické služby súdnictva - RESS, IS univerzálneho bezpečnostného úložiska súdnictva (UBÚS), Videokonferencie, Identifikačný a autentifikačný modul - IAM, IS registra úpadcov, Infraštruktúra privátnych kľúčov - PKI, Elektronické služby monitoringu obvinených a odsúdených osôb (ESMO), Elektronický súdny spis - RTIS, Bezpečnostný modul - bezpečnostná architektúra a infraštruktúra (BAI)
</t>
    </r>
  </si>
  <si>
    <t xml:space="preserve">Strategické IT Systémy rezortu: OR, CSSR, SM, IT systém pre Insolvency, Integračná platforma rezortu (IP BAI), Rezortná elektronická podateľňa, Integračná platforma eBOX, IS Obchodného vestníka, Register partnerov verejného sektora, Elektronické služby súdnictva - RESS, IS univerzálneho bezpečnostného úložiska súdnictva (UBÚS), Videokonferencie, Identifikačný a autentifikačný modul - IAM, IS registra úpadcov, Infraštruktúra privátnych kľúčov - PKI, Elektronické služby monitoringu obvinených a odsúdených osôb (ESMO), Elektronický súdny spis - RTIS, Bezpečnostný modul - bezpečnostná architektúra a infraštruktúra (BAI)
</t>
  </si>
  <si>
    <t>Kapitola 13 - Ministerstvo spravodlivosti Slovenskej republiky</t>
  </si>
  <si>
    <t>13 Verejná správa (13110 - ústredná štátna správa)</t>
  </si>
  <si>
    <t>OS Zvolen rekonštrukcia strechy (vystuženie podlahovej platne, zmena vnútornej konštrukcie krovu a zateplenie strechy) + rekonštrukcia sociálnych zariadení</t>
  </si>
  <si>
    <t>***POD MILION ***OS Zvolen rekonštrukcia strechy (vystuženie podlahovej platne, zmena vnútornej konštrukcie krovu a zateplenie strechy) + rekonštrukcia sociálnych zariadení</t>
  </si>
  <si>
    <t>obnova fasády budovy Justičný Palác</t>
  </si>
  <si>
    <t xml:space="preserve">KS BA výmena rozvodov elektriny+výmena rozvodov dátovej siete </t>
  </si>
  <si>
    <t xml:space="preserve">Nutná komplet rekonštrukcia celej budovy, okrem torza, pravdepodobne nie je prioritné s ohľadom na očakávanú reformu súdnej mapy. </t>
  </si>
  <si>
    <t>OS Malacky projekt využitia strešného priestoru + dobudovanie administratívnych priestorov</t>
  </si>
  <si>
    <t xml:space="preserve">OS BA V revitalizácia 3 výťahov - dobudovanie </t>
  </si>
  <si>
    <t>KS BA výmena okien - 3.etapa</t>
  </si>
  <si>
    <t>KS v BA Sadová, výmena kotlov s napojením kotolne</t>
  </si>
  <si>
    <t>OS BA II, odvodnenie plochy zo zadnej strany budovy</t>
  </si>
  <si>
    <t>OS BA IV zateplenie časti fasády, strechy</t>
  </si>
  <si>
    <t>KPI 2 body</t>
  </si>
  <si>
    <t>KS BA Sadová, výmena kotlov s napojením kotolne</t>
  </si>
  <si>
    <t>KS BA prístavba nákladného výťahu</t>
  </si>
  <si>
    <t>KS BA, rozvody vody,sanita, sociálne zariadenia, ÚK</t>
  </si>
  <si>
    <t>KS BA, rekonštrukcia kancelárií, podlahy, steny, dvere</t>
  </si>
  <si>
    <t>KS BA, rekonštrukcia komunikačných priestorov, chodby, schodištia</t>
  </si>
  <si>
    <t xml:space="preserve">KS BA Sadová, výmena podlahových krytín </t>
  </si>
  <si>
    <t>OS BA II, aktualizácia projektu požiarnej ochrany</t>
  </si>
  <si>
    <t>OS  BA II,aktualizácia projektu požiarnej ochrany</t>
  </si>
  <si>
    <t>OS BA II, rozšírenie klimatizácie</t>
  </si>
  <si>
    <t xml:space="preserve">OS BA III, klimatizácia </t>
  </si>
  <si>
    <t>OS BA IV, revitalizácia kuchyniek a sociálnych zariadení</t>
  </si>
  <si>
    <t>OS BA IV, zateplenie časti fasády, strechy</t>
  </si>
  <si>
    <t>OS BA V, klimatizačné jednotky</t>
  </si>
  <si>
    <t>OS BA V, rekonštrukcia podláh - plávajúca podlaha</t>
  </si>
  <si>
    <t>KS BA, výmena okien - 3.etapa</t>
  </si>
  <si>
    <t>OS BA V, revitalizácia 3 výťahov - dobudovanie</t>
  </si>
  <si>
    <t>OS BA IV, dochádzkový systém</t>
  </si>
  <si>
    <t>OS Malacky, klimatizácia</t>
  </si>
  <si>
    <t>OS Malacky, výťah</t>
  </si>
  <si>
    <t>KS BA, Fasáda budovy JP</t>
  </si>
  <si>
    <t>OS Banska Bystrica, tienenie priestorov žalúzie Zvolenská ceta</t>
  </si>
  <si>
    <t>OS Bánska Bystrica, akvizícia novej budovy + rekonštrukcia</t>
  </si>
  <si>
    <t>OS BB, akvizícia a rekonštrukcia 9M</t>
  </si>
  <si>
    <t>(Všetko)</t>
  </si>
  <si>
    <t>OS Banska Bystrica, akvizícia + rekonštrukcia</t>
  </si>
  <si>
    <t>KS Banská Bystrica, rekonštrukcia požiarnych uzáverov</t>
  </si>
  <si>
    <t>KS Banská Bystrica, regále do archívu</t>
  </si>
  <si>
    <t>OS Banská Bystrica, regále do archívu</t>
  </si>
  <si>
    <t>OS Žiar nad Hronom, dochádykový systém</t>
  </si>
  <si>
    <t>OS Žiar nad Hronom, dochádzkový systém</t>
  </si>
  <si>
    <t>OS Banská Bystrica, výmena okien</t>
  </si>
  <si>
    <t>OS Bánska Bystrica,  výmena okien</t>
  </si>
  <si>
    <t>OS Lučenec, Obnova budovy - II etapa</t>
  </si>
  <si>
    <t>OS B. Bystrica, archív - posuvné regále</t>
  </si>
  <si>
    <t xml:space="preserve"> OS Dunajská Streda rekonštrukcia fasády objektu  "C"</t>
  </si>
  <si>
    <t>OS Dunajská Streda rekonštrukcia fasády objektu  "C"</t>
  </si>
  <si>
    <t>OS Dunajská Streda - klimatizácia budovy "C"</t>
  </si>
  <si>
    <t>OS Galanta Dobudovanie eskortných miestností a dennej miestnosti pre príslušníkov ZVJS</t>
  </si>
  <si>
    <t>CIVIL</t>
  </si>
  <si>
    <t>OS Galanta Dobudovanie klimatizačných systémov v administratívnej časti budovy</t>
  </si>
  <si>
    <t>OS Levice Modernizácia a rozšírenie kamerového a zabezpečovacieho systému</t>
  </si>
  <si>
    <t>OS Levice Dochádzkový terminál (nový)</t>
  </si>
  <si>
    <t>OS Levice  Prestavba služobného bytu na archív</t>
  </si>
  <si>
    <t>OS Levice Prestavba služobného bytu na archív</t>
  </si>
  <si>
    <t>OS Nove Zámky Nákup kovových spisových skríň na príručný archív na poschodiach budovy súdu pre súdne oddelenia</t>
  </si>
  <si>
    <t>OS Nove Zámky  Výmena kotlov a tlakových nádob v kotolni v budove súdu po uplynutí životnosti</t>
  </si>
  <si>
    <t xml:space="preserve"> OS Nove Zámky Kamerový systém a signalizácia do pojednávacích miestností</t>
  </si>
  <si>
    <t xml:space="preserve"> OS Nové ZámkyRealizácia protipožiarnych technických prostriedkov – požiarnych uzáverov archívov, garáže, skladov a kotolne</t>
  </si>
  <si>
    <t>OS Nové Zámky Inštalácia protizáplavových čidiel do archívov v budove súdu</t>
  </si>
  <si>
    <t>OS Nové Zámky Obloženie stien a stropov interiéru budovy, nová maľba</t>
  </si>
  <si>
    <t>OS Nové Zámky Výmena dverí a obloženie zárubní</t>
  </si>
  <si>
    <t>OS Nové Zámky Obnova a výmena vybavenia pojednávacej miestnosti č. 16.</t>
  </si>
  <si>
    <t>OS Nové Zámky Zriadenie vyhradeného parkoviska s rampou pre zamestnancov súdu a zriadenie stojiska pre kontajnery komunálneho odpadu (na pozemku v správe súdu, vlastník SR)</t>
  </si>
  <si>
    <t>OS Nové Zámky Inštalácia mreží na okná archívu z ulice Turecká</t>
  </si>
  <si>
    <t>OS Nové Zámky Inštalácia zdvíhacej rampy pre imobilných k hlavnému vstupu do budovy súdu</t>
  </si>
  <si>
    <t>OS Nové Zámky Protipožiarny a elektronický zabezpečovací  systém</t>
  </si>
  <si>
    <t>OS Nové Zámky Obnova oporných múrov, výmena zábradlí a vstupnej brány k budove súdu</t>
  </si>
  <si>
    <t>OS Nové Zámky Výmena obkladu hlavného vnútorného schodiska a jeho zábradlia</t>
  </si>
  <si>
    <t>OS Nové Zámky Výmena a obnova podláh v budove súdu (za epoxidové liate podlahy)</t>
  </si>
  <si>
    <t>OS Nové Zámky Výmena a rozšírenie dátovej siete</t>
  </si>
  <si>
    <t>OS Nové Zámky Rozšírenie serverovne pre 5. a 6. poschodie</t>
  </si>
  <si>
    <t>OS Nové Zámky Výmena rozvodov studenej vody</t>
  </si>
  <si>
    <t>OS Nové Zámky Výmena osobného výťahu, výťahových dverí a strojovne</t>
  </si>
  <si>
    <t>1.Zefektívnenie systému ochrany budov</t>
  </si>
  <si>
    <t>OS  Nove Zámky rekonštrukcia elektroinštalácie a vzduchotechniky</t>
  </si>
  <si>
    <t>OS Nové Zámky protipožiarny a elektronický zabezpečovací  systém</t>
  </si>
  <si>
    <t>OS Nové Zámky Kamerový systém a signalizácia do pojednávacích miestností</t>
  </si>
  <si>
    <t>OS Trebišov klimatizácia do serverovne</t>
  </si>
  <si>
    <t xml:space="preserve">OS Spišská N. Ves Zateplenie prístavby s 2 pojednávacími miestnosťami </t>
  </si>
  <si>
    <t>OS Spišská N. Ves Výmena 7 plechových dvojdverí so zárubňami (vrátane garáže) v objekte pod prístavbou</t>
  </si>
  <si>
    <t xml:space="preserve">OS Spišská N. Ves Rekonštrukcia účelového zariadenia - chata KYSUCA, Čingov </t>
  </si>
  <si>
    <t>OS Michalovce Výmena okien v účelovom zariadení</t>
  </si>
  <si>
    <t>OS Michalovce Oprava fasády účelového zariadenia</t>
  </si>
  <si>
    <t>OS Martin prístrešky nad vstupy do budovy</t>
  </si>
  <si>
    <t>OS Martin kompenzačné zariadenie na jalovú energiu</t>
  </si>
  <si>
    <t>OS Martin klimatizačné jednotky</t>
  </si>
  <si>
    <t>(Viacero položiek)</t>
  </si>
  <si>
    <t xml:space="preserve"> Podporné nástroje reformy súdnej mapy - Podporná analytická platforma</t>
  </si>
  <si>
    <t xml:space="preserve">PRIORIZOVANÝ ZOZNAM INVESTIČNÝCH PROJEKTOV NAD 1M EUR </t>
  </si>
  <si>
    <t>Kamery na uniformách príslušníkov zboru počas výkonu služby - zavedenie mechanizmu</t>
  </si>
  <si>
    <t xml:space="preserve">Monitorovanie oddielov výkonu väzby alebo výkonu trestu v ústavoch zboru </t>
  </si>
  <si>
    <t xml:space="preserve">Monitorovanie oddielov výkonu väzby alebo výkonu trestu v ústavoch zboru </t>
  </si>
  <si>
    <t>KS V BA rekonštrukcia suterénu, archivy, regále</t>
  </si>
  <si>
    <t>KS v BA klimatizácia a VZT budovy</t>
  </si>
  <si>
    <t>OS BA rekonštrukcia budovy Lazaretská</t>
  </si>
  <si>
    <t>OS BA II prístavba budovy OS BA 2</t>
  </si>
  <si>
    <t xml:space="preserve"> KS v Trnave Nadstavba budovy</t>
  </si>
  <si>
    <t>OS Dunajská Streda rekonštrukcia garáží</t>
  </si>
  <si>
    <t>OS Dunajská streda rekonštrukcia budovy archívu</t>
  </si>
  <si>
    <t>KS v Trenčíne PD na rekonštrukciu regulačnej stanice plynu</t>
  </si>
  <si>
    <t>KS v Trenčíne rekonštrukcia regulačnej stanice plynu</t>
  </si>
  <si>
    <t>KS v Trenčíne rekonštrukcia sociálnych zariadení na 3. NP</t>
  </si>
  <si>
    <t>KS v Trenčíne renovácia hlavných vchodových dverí</t>
  </si>
  <si>
    <t>KS v Trenčíne odstránenie vlhkosti v obvodovom murive na 1. NP</t>
  </si>
  <si>
    <t>KS v Trenčíne zameranie a vypracovanie skutočného vyhotovenia stavby</t>
  </si>
  <si>
    <t>OS Bánovce podlahy na 1. poschodí</t>
  </si>
  <si>
    <t>OS Bánovce n.B zateplenie budovy, fasáda</t>
  </si>
  <si>
    <t>OS Bánovce n.B. rekonštrukcia a spevnenie plochy dvora, vrátane PD</t>
  </si>
  <si>
    <t>OS Bánovce n.B. rekonštrukcia sociálnych zariadení v suteréne</t>
  </si>
  <si>
    <t>OS Bánovce n.B. hydraulické vyregulovanie vykurovacej sústavy</t>
  </si>
  <si>
    <t>OS Trenčín rekonštrukcia pojednávacej miestnosti a zasadačky</t>
  </si>
  <si>
    <t>OS Trenčínn PD zateplenia strechy</t>
  </si>
  <si>
    <t>OS Trenčín PD rekonštrukcie výťahu</t>
  </si>
  <si>
    <t>OS Trenčín PD rekonštrukcia kotolne</t>
  </si>
  <si>
    <t>OS P.Bystrica posuvné regále 1. NP</t>
  </si>
  <si>
    <t>OS P.Bystrica prístrešok nad vchod pre eskortu</t>
  </si>
  <si>
    <t>OS Partizánske rekonštrukcia elektroinštalácie</t>
  </si>
  <si>
    <t>OS Partizánske stavebné úpravy prízemie - prerobenie WC na kuchynku</t>
  </si>
  <si>
    <t>OS Partizánske Zastrešenie vonkajšieho schodišťa</t>
  </si>
  <si>
    <t>OS Partizánske projekt skutočného vyhotovenia stavby</t>
  </si>
  <si>
    <t>OS Nitra vybudovanie výťahu</t>
  </si>
  <si>
    <t>OS Nitra vybudovanie vzduchotechniky v rámci rekonštrukcie sociálnych zariadení</t>
  </si>
  <si>
    <t>OS Nitra vybudovanie serverovne</t>
  </si>
  <si>
    <t>OS Nové Zámky rekonštrukcia elektroinštalácie a vzduchotechniky</t>
  </si>
  <si>
    <t>OS Topoľčany centrálna klimatizácia</t>
  </si>
  <si>
    <t>KS v Žiline rekonštrukcia vstupných dverí</t>
  </si>
  <si>
    <t>KS v Žiline rekonštrukcia pojednávacích miestností a kanc. predsedu</t>
  </si>
  <si>
    <t>OS Čadca rekonštrukcia sociálnych zariadení</t>
  </si>
  <si>
    <t>OS Čadca výmena radiátorov</t>
  </si>
  <si>
    <t>OS Dolný Kubín úprava archívnych priestorov</t>
  </si>
  <si>
    <t>OS Dolný Kubín oprava oplotenia, parkovacie miesta</t>
  </si>
  <si>
    <t>OS Námestovo kúpa časti budovy od Slov. pošty</t>
  </si>
  <si>
    <t>OS Námestovo prekrytie balkóna</t>
  </si>
  <si>
    <t>OS Námestovo úprava okolia vstupu</t>
  </si>
  <si>
    <t>OS Ružomberok oprava vstupu pre vozidlá (2/3 podiel)</t>
  </si>
  <si>
    <t>OS Ružomberok rekonštrukcia sociálnych zariadení</t>
  </si>
  <si>
    <t>OS Žilina výmena podlahovej krytiny</t>
  </si>
  <si>
    <t>OS Žilina domurovanie stien k balkónu a jeho zastrešenie</t>
  </si>
  <si>
    <t>KS v Prešove rekonštrukcia strechy objekt "C"</t>
  </si>
  <si>
    <t>KS v Prešove rampa pre imobilných</t>
  </si>
  <si>
    <t>OS Humenné hlavný vchod do budovy, odvod dažďovej vody, izolácia a oprava múrika,bezpečnostné vstupné dvere</t>
  </si>
  <si>
    <t>OS Humenné oddelenie systému kúrenia v súlade s projektom</t>
  </si>
  <si>
    <t>OS Humenné vytvorenie stanoviska pre JS</t>
  </si>
  <si>
    <t xml:space="preserve">OS Humenné rekonštrukcia strechy </t>
  </si>
  <si>
    <t>OS Humenné rekonštrukcia fasády, výmena okien</t>
  </si>
  <si>
    <t>OS Vranov n.T. reštaurátorské práce na kamennom portáli</t>
  </si>
  <si>
    <t>OS Svidník pozemok Domaša</t>
  </si>
  <si>
    <t>OS Poprad stavebné úpravy apartmánových priestorov</t>
  </si>
  <si>
    <t>OS Poprad chata v Starej Lesnej</t>
  </si>
  <si>
    <t>OS Prešov rekonštrukcia výťahov</t>
  </si>
  <si>
    <t>OS Prešov rekonštrukcia vstupnej haly a podateľne</t>
  </si>
  <si>
    <t>OS Kežmarok zateplenie budovy</t>
  </si>
  <si>
    <t>OS Kežmarok výmena okien</t>
  </si>
  <si>
    <t>OS Kežmarok rekonštrukcia fasády bez zateplenia</t>
  </si>
  <si>
    <t>OS Kežmarok kotolňa</t>
  </si>
  <si>
    <t>OS Spišská N.Ves výmena el. posuvných vchodových dverí</t>
  </si>
  <si>
    <t>OS Trebišov  rekonštrukcia elektroinštalácia</t>
  </si>
  <si>
    <t>KS Košice rekonštrukcia hlavného elektrického rozvádzača</t>
  </si>
  <si>
    <t>KS Košice rekonštrukcia merania a regulácie</t>
  </si>
  <si>
    <t>OS KE I-Tichá sanácia stropov</t>
  </si>
  <si>
    <t>OS KE I-Tichá zateplenie fasády</t>
  </si>
  <si>
    <t>OS KE I-Tichá oplotenie a vchodové brány</t>
  </si>
  <si>
    <t>OS KE I-Tichá chodníky okolo budovy a parkovisko</t>
  </si>
  <si>
    <t>OS Rožňava oprava fasády po výmene okien</t>
  </si>
  <si>
    <t>OS Rožňava výmena poškodeného mramorového obkladu a dlažby</t>
  </si>
  <si>
    <t>OS Rožňava rekonštrukcia suterénu vrátane archívov</t>
  </si>
  <si>
    <t>OS Rožňava rekonštrukcia vybraných priestorov a sociálnych zariadení</t>
  </si>
  <si>
    <t>OS Spišská N.Ves dokončenie rekonštrukcie 4. a 5. NP</t>
  </si>
  <si>
    <t>OS Trebišov stavebné úpravy kancelárie predsedu, klimatizácia</t>
  </si>
  <si>
    <t>OS Poprad stavebné úpravy kancelárskych priestorov 62 miestností</t>
  </si>
  <si>
    <t>Obnova HW - personálne vybavenie</t>
  </si>
  <si>
    <t>Obnova HW - DC BA</t>
  </si>
  <si>
    <t>Obnova HW - DC KE</t>
  </si>
  <si>
    <t>HW - sieťové komponenty LAN/WAN</t>
  </si>
  <si>
    <t>Rezortná wifi</t>
  </si>
  <si>
    <t>Videokonferenčné riešenie</t>
  </si>
  <si>
    <t>Video - obmena HW</t>
  </si>
  <si>
    <t>HyperV Cluster</t>
  </si>
  <si>
    <t>KS Trnava rekonštrukcia strechy OS Skalica v správe KS v TT</t>
  </si>
  <si>
    <t>KS Trnava Nadstavba budovy</t>
  </si>
  <si>
    <t>OS Dunajská Streda rekonštrukcia budovy archívu</t>
  </si>
  <si>
    <t>KS Trenčín rekonštrukcia regulačnej stanice plynu</t>
  </si>
  <si>
    <t>KS Trenčín rekonštrukcia sociálnych zariadení na 3. NP</t>
  </si>
  <si>
    <t>KS Trenčín PD na rekonštrukciu regulačnej stanice plynu</t>
  </si>
  <si>
    <t>KS Trenčín renovácia hlavných vchodových dverí</t>
  </si>
  <si>
    <t>KS Trenčín klimatizácia na 3. NP vrátane PD</t>
  </si>
  <si>
    <t>KS v Trenčíne klimatizácia na 3.NP vrátane PD</t>
  </si>
  <si>
    <t>OS Bánovce n.B. PD zateplenia budovy</t>
  </si>
  <si>
    <t>OS Bánovce n.B.  PD zateplenia budovy</t>
  </si>
  <si>
    <t>OS Bánovce n.B. zateplenie budovy, fasáda</t>
  </si>
  <si>
    <t>OS Prievidza úprava priestoru garáže pre archív</t>
  </si>
  <si>
    <t>OS Prievidza úprava priestoru  garáže pre archív</t>
  </si>
  <si>
    <t xml:space="preserve"> OS P. Bystrica posuvné regále 1. NP</t>
  </si>
  <si>
    <t>OS P.Bystrica  kovový prístrešok nad vchod pre eskortu</t>
  </si>
  <si>
    <t>OS Partizánske rekonštrulcia elektroinštalácie</t>
  </si>
  <si>
    <t>KS Nitra- podkrovie - vytvorenie nových kancelárskych priestorov</t>
  </si>
  <si>
    <t xml:space="preserve"> KS Nitra-  podkrovie -vytvorenie nových kancelárskych priestorov</t>
  </si>
  <si>
    <t xml:space="preserve"> KS Nitra- podkrovie - vytvorenie nových kancelárskych priestorov</t>
  </si>
  <si>
    <t>KS Žilina rekonštrukcia vstupných dverí</t>
  </si>
  <si>
    <t>KS Žilina rekonštrukcia pojednávacích miestností a kanc. predsedu</t>
  </si>
  <si>
    <t>OS Žilina -výmena podlahovej krytiny</t>
  </si>
  <si>
    <t>KS Prešov rekonštrukcia strechy objekt "C"</t>
  </si>
  <si>
    <t>KS Prešov rampa pre imobilných</t>
  </si>
  <si>
    <t>OS Trebišov rekonštrukcia elektroinštalácia</t>
  </si>
  <si>
    <t>OS Rožňava oprava garáže pre SMV</t>
  </si>
  <si>
    <t>OS Rožňava oprava garáže  pre SMV</t>
  </si>
  <si>
    <t>ŠTS pracovisko Pezinok   klimatizácia</t>
  </si>
  <si>
    <t>ŠTS- pracovisko Pezinok klimatizácia</t>
  </si>
  <si>
    <t xml:space="preserve"> ŠTS - Pracovisko B.Bystrica Obnova budovy pracoviska súdu v Banskej Bystrici </t>
  </si>
  <si>
    <t xml:space="preserve">ŠTS - pracovisko B.Bystrica Obnova budovy pracoviska súdu v Banskej Bystrici </t>
  </si>
  <si>
    <t>ŠTS - pracovisko B.Bystrica Rekonštrukcia kotolne na súde v B.Bystrici</t>
  </si>
  <si>
    <t>ŠTS Pezinok Zabezpečenie veľkej pojednávacej miestnosti - rekonštrukcia bývalého kuchynského bloku</t>
  </si>
  <si>
    <t>OS Galanta Dobudovanie klimatizačných systémov v administratívnej časti budovy OS Galanta</t>
  </si>
  <si>
    <t>KS v BA Sadová výmena kotlov s napojením kotolne</t>
  </si>
  <si>
    <t>KS v BA elektronická požiarna signalizácia</t>
  </si>
  <si>
    <t>OS BA IV dochádzkový systém</t>
  </si>
  <si>
    <t>OS Trnava klimatizácia - vedenie súdu, zasadačka, poj.m.</t>
  </si>
  <si>
    <t>OS Dunajská Streda regále do archívu</t>
  </si>
  <si>
    <t>KS Trnava klimatizácia do apartmánu</t>
  </si>
  <si>
    <t>KS Trnava klimatizácia prízemia</t>
  </si>
  <si>
    <t>KS Tnava klimatizácia do apartmánu</t>
  </si>
  <si>
    <t xml:space="preserve"> OS Trnava klimatizácia podkrovia</t>
  </si>
  <si>
    <t>OS Trnava regálový systém</t>
  </si>
  <si>
    <t>OS Senica projekt požiarnej bezpečnosti</t>
  </si>
  <si>
    <t>OS Dunajská Streda Dochádzkový systém</t>
  </si>
  <si>
    <t>OS Dunajská Streda klimatizácia budovy "C"</t>
  </si>
  <si>
    <t>OS P.Bystrica posuvné regále do archívu</t>
  </si>
  <si>
    <t>OS Bánovce n.B. prístupový systém (odomykanie a zamykanie hlavných dverí) na ochranu budovy pred nepovoleným vstupom</t>
  </si>
  <si>
    <t xml:space="preserve">OS Partizánske klimatizácia do poj. miestností </t>
  </si>
  <si>
    <t>KS Žilina kompenzačné zariadenie na jalovú energiu</t>
  </si>
  <si>
    <t xml:space="preserve"> OS Dolný Kubín posuvné regále do archívu</t>
  </si>
  <si>
    <t>OS Námestovo posuvné regále do archívu</t>
  </si>
  <si>
    <t xml:space="preserve"> KS Žilina kompenzačné zariadenie na jalovú energiu</t>
  </si>
  <si>
    <t>OS Dolný Kubín posuvné regále do archívu</t>
  </si>
  <si>
    <t>KS  Banská Bystrica, regále do archívu</t>
  </si>
  <si>
    <t>OS B.Bystrica dekomp. rozvádzač</t>
  </si>
  <si>
    <t>OS Brezno klimatizačná jednotka do serverovne</t>
  </si>
  <si>
    <t>OS B.Bystrica klimatizácia</t>
  </si>
  <si>
    <t>OS Bystrica kamerový systém</t>
  </si>
  <si>
    <t>OS Bystrica signalizácia ohrozenia</t>
  </si>
  <si>
    <t>OS B.Bystrica vnútorná siréna a evakuačný rozhlas</t>
  </si>
  <si>
    <t>OS Revúca dochádzkový systém</t>
  </si>
  <si>
    <t>OS Poprad regálový systém</t>
  </si>
  <si>
    <t>KS Prešov klimatizácia na 4. NP</t>
  </si>
  <si>
    <t>OS Humenné kamerový systém</t>
  </si>
  <si>
    <t>OS Prešov klimatizácia do pojednávacích miestností</t>
  </si>
  <si>
    <t>OS Spišská N.Ves regálový systém</t>
  </si>
  <si>
    <t>OS Spišská N.Ves klimatizácia do p.m.</t>
  </si>
  <si>
    <t>OS Trebišov klimatizácia</t>
  </si>
  <si>
    <t>ŠTS - pracovisko B.Bystrica , skener batožiny</t>
  </si>
  <si>
    <t>ŠTS pracovisko Pezinok, kamerový systém</t>
  </si>
  <si>
    <t>ŠTS pracovisko B.Bystrica skener batožiny</t>
  </si>
  <si>
    <t>ŠTS pracovisko Pezinok kamerový systém</t>
  </si>
  <si>
    <t xml:space="preserve">OS Bánovce n. B. Pd na rekonštrukciu </t>
  </si>
  <si>
    <t xml:space="preserve">OS Bánovce rekonštrukcia elektroinštalácie </t>
  </si>
  <si>
    <t>2. Dôstojné podmienky pre klientov súdov a pracovníkov justície</t>
  </si>
  <si>
    <t>OS Nové M. n.V. stavebné úpravy eskortnej miestnosti</t>
  </si>
  <si>
    <t xml:space="preserve">OS Nové M. n.V. PD pre klimatizačný systém do budovy súdu </t>
  </si>
  <si>
    <t xml:space="preserve">OS Nové M. n.V. klimatizačný systém do budovy súdu </t>
  </si>
  <si>
    <t>OS Nové M. n.V. PD pre klimatizačný systím</t>
  </si>
  <si>
    <t>OS Nové M. n.V. Vybudovanie trestnej pojednávacej miestnosti zo zasadacej miestn.</t>
  </si>
  <si>
    <t>3. Dôstojné podmienky pre klientov súdov a pracovníkov justície</t>
  </si>
  <si>
    <t>4. Dôstojné podmienky pre klientov súdov a pracovníkov justície</t>
  </si>
  <si>
    <t>5. Dôstojné podmienky pre klientov súdov a pracovníkov justície</t>
  </si>
  <si>
    <t>6. Dôstojné podmienky pre klientov súdov a pracovníkov justície</t>
  </si>
  <si>
    <t>Okresný súd Bardejov dodávka a montáž posuvného regálového systému do archívnej miestnosti</t>
  </si>
  <si>
    <t>OS Poprad Revitalizácia a rozšírenie priestorov  formou prístavby budovy OS</t>
  </si>
  <si>
    <t>OS Poprad rekonštrukcia registr. strediska vrátane archívnych regálov</t>
  </si>
  <si>
    <t>OS Prešov elektronická brána - vstup do dvora</t>
  </si>
  <si>
    <t>OS Kežmarok oprava (rekonštrukcia) oplotenia</t>
  </si>
  <si>
    <t xml:space="preserve"> KS v BA prístavba nákladného výťahu</t>
  </si>
  <si>
    <t>OS BA IV Výmena rozvodov vody</t>
  </si>
  <si>
    <t>OS BA IV rozšírenie klimatizácie</t>
  </si>
  <si>
    <t>1. Dôstojné podmienky pre klientov súdov a pracovníkov justície, 2. Zvyšovanie energetickej efektivity budov štátu, 3. zníženie záťaže na existujúci osobný výťah</t>
  </si>
  <si>
    <t xml:space="preserve">Civil </t>
  </si>
  <si>
    <t>OS Dolný Kubín Vytvorenie parkovacej plochy</t>
  </si>
  <si>
    <t>OS Ružomberok Obnova fasády budovy</t>
  </si>
  <si>
    <t>OS Ružomberok Vybudovanie výťahu</t>
  </si>
  <si>
    <t>OS Ružomberok Rekonštrukcia podkrovia budovy súdu</t>
  </si>
  <si>
    <t>OS Ružomberok Klimatizácia a VZT budovy</t>
  </si>
  <si>
    <t>OS Ružomberok Maľovanie vnútorných priestorov súdu</t>
  </si>
  <si>
    <t>OS Ružomberok Kamerový systém - 2x DVR recorder</t>
  </si>
  <si>
    <t>OS Liptovský Mikuláš Rekonštrukcia a rozšírenie parkoviska</t>
  </si>
  <si>
    <t>OS Liptovský Mikuláš Rekonštrukcia výťahu</t>
  </si>
  <si>
    <t xml:space="preserve"> OS Liptovský Mikuláš Rekonštrukcia podláh na chodbách, v pojednávacích miestnostiach a v konferenčnej miestnosti súdu</t>
  </si>
  <si>
    <t>1. Dôstojné podmienky pre klientov súdu a pracovníkov justície</t>
  </si>
  <si>
    <t>1.Dôstojné podmienky pre klientov a zamestnancov súdu</t>
  </si>
  <si>
    <t>1. dôstojné podmienky pre klientov a zamestnancov justície 2. zvyšovanie energetickej efektivity budov štátu</t>
  </si>
  <si>
    <t>OS Liptovský Mikuláš Obstaranie posuvných archívnych regálov</t>
  </si>
  <si>
    <t>OS Liptovský Mikuláš Rekonštrukcia vstupov do budovy súdu - predný a zadný vstup</t>
  </si>
  <si>
    <t>ŠTS - pracovisko Pezinok Rekonštrukcia bývalej strážnice na archív súdu</t>
  </si>
  <si>
    <t>KS Košice server pre SM KS v KE</t>
  </si>
  <si>
    <t>OS Rožňava oprava murovaného oplotenia záhrady okresného súdu</t>
  </si>
  <si>
    <t xml:space="preserve">OS Rožňava úprava spevnených plôch dvora na manipuláciu so SMV a vytvorenie nových spevnených plôch pre parkovanie motorových vozidiel sudcov a zamestnancov súdu </t>
  </si>
  <si>
    <t xml:space="preserve"> OS Trebišov rekonštrukcia sociálnych zariadení v celej budove + vybudovanie toalety pre imobilných</t>
  </si>
  <si>
    <t>OS Trebišov Motorové vozidlo</t>
  </si>
  <si>
    <t>OS Trebišov Plynový kotol</t>
  </si>
  <si>
    <t xml:space="preserve">1. Dôstojné podmienky pre klientov súdov a pracovníkov justície, </t>
  </si>
  <si>
    <t>1. Zefektívnenie systému ochrany budovy, 2. zabezpečenie a obmena technológií nevyhnutných na prevádzku</t>
  </si>
  <si>
    <t>1. Dôstojné podmienky pre klientov a zamestnancov súdu</t>
  </si>
  <si>
    <t>1.Investície do materiálno-technického vybavenia v oblasti Informatiky</t>
  </si>
  <si>
    <t>KS Košice Rekonštrukcia a nadstavba administratívnej budovy justičných zložiek Košice</t>
  </si>
  <si>
    <t>KS v BA obnova fasády budovy Justičný Palác</t>
  </si>
  <si>
    <t>Vybudovať oddiel pre výkon trestu ods. matiek s deťmi do 3 rokov</t>
  </si>
  <si>
    <t>Bariérový múr ÚVTOS Košice Šaca - Sanácia východnej a južnej časti</t>
  </si>
  <si>
    <t>Vybudovať pri všetkých ústavoch priorotine profilovaných na VTOS v min.stupni stráženia otvorené väznice/otvorené oddelenia s kapacitou min.10% z celkovej kapacity min.stupňa stráženia</t>
  </si>
  <si>
    <t>Zabezpečiť bezbarierový prístup, ktorým sa v súlade so zákonom vo všetkých ústavoch umožní ľuďom s obmedzenou schopnosťou navštíviť väznené osoby</t>
  </si>
  <si>
    <t>Zabezpečiť v každom ústave na VV bezbariérový  prístup imobilnej väznenej osobe k zabezpečeniu jej základných práv a ostatných práv</t>
  </si>
  <si>
    <t>Trvalo vyčleniť/zrekonštruovať v ústavoch zboru cely/izby ako bezbarieérovú lôžkovú časť ZZ s kapacitou min. 1% z ubytovacej kapacity ústavu</t>
  </si>
  <si>
    <t>Rekonštrukcia a modernizácia výťahu v ÚVTOS a ÚVV Košice</t>
  </si>
  <si>
    <t>Realizovať vodozádržné opatrenia vo vybraných ústavoch zboru</t>
  </si>
  <si>
    <t>Zníženie nákladov na odvod zrážkovej vody</t>
  </si>
  <si>
    <t>Zabezpečiť vo vybraných ústavoch v rámci zboru znižovanie biologicky rozložiteľných komunálnych odpadov ich zhodnocovanie pomocou kompostérov respektíve zriadením malých kompostární</t>
  </si>
  <si>
    <t>Zníženie nákladov na odpad a jeho efektívnejšie zhodnocovanie</t>
  </si>
  <si>
    <t>KS BA obnova fasády budovy Justičný Palác</t>
  </si>
  <si>
    <t>OS BA prístavba budovy OS BA 2</t>
  </si>
  <si>
    <t>Zabezpečiť funkčnú lustráciu osôb v pátracích informačných systémoch vedených Policajným zborom</t>
  </si>
  <si>
    <t>Zabezpečiť priamy prístup do evidencie trestných stíhaní osôb</t>
  </si>
  <si>
    <t>Zabezpečiť priamy prístup do evidencie správnych deliktov a priestupkov</t>
  </si>
  <si>
    <t>Zabezpečiť obstaranie komplexného stravovacieho systému zabezpečujúceho elektronické objednávanie stravy pre príslušníkov  a zamestnancov zboru podľa funkčných požiadaviek zboru</t>
  </si>
  <si>
    <t>Zabezpečiť dobudovanie elektronického zabezpečenia na báze integrovaného bezpečnostného systému v ústavoch Sučany a Želiezovce  - aktuálne prebieha proces VO na dodávateľa dokončenia rozostavaného diela, investičná akcia je rozpočtovo krytá</t>
  </si>
  <si>
    <t>Zabezpečiť rekonštrukciu signálno-bezpečnostnej techniky v ústave Prešov – Sabinov.</t>
  </si>
  <si>
    <t>Zabezpečiť dobudovanie integrovaného bezpečnostného systému v ústavoch Nitra-Chrenová a Dubnica nad Váhom.</t>
  </si>
  <si>
    <t>Zabezpečiť modernizáciu a dobudovanie systémov elektronického zabezpečenia ústavov na báze integrovaných bezpečnostných systémov a vybudovanie štruktúry technickej podpory bezpečnostných systémov zboru.</t>
  </si>
  <si>
    <t>Obstarať do každého ústavu a detenčného ústavu drony spolu s preškolením príslušníkov zabezpečujúcich ich obsluhu</t>
  </si>
  <si>
    <t>Obstarať do každého ústavu a detenčného ústavu radary na včasnú detekciu dronu a indikáciu jeho letu</t>
  </si>
  <si>
    <t>Inštalovať v ústavoch s maximálnym stupňom stráženia rušičky dronov</t>
  </si>
  <si>
    <t>Obstarať röntgeny batožín</t>
  </si>
  <si>
    <t>Obstarať detekčné zariadenia na odhaľovanie mobilných telefónov a iných mobilných elektronických zariadení</t>
  </si>
  <si>
    <t>Obstarať moderné detektory kovov</t>
  </si>
  <si>
    <t>Obstarať vozidlovú rádiostanicu s montážnym materiálom a montážou</t>
  </si>
  <si>
    <t>Obstarať základňovú rádiostanicu</t>
  </si>
  <si>
    <t>Obstarať prenosnú ručnú rádiostanicu</t>
  </si>
  <si>
    <t>Obstarať kamerové systémy do interiéru a exteriéru eskortných autobusov v počte minimálne 35 ks</t>
  </si>
  <si>
    <t>Obstarať kamery do doprovodných eskortných vozidiel v počte minimálne 57 ks</t>
  </si>
  <si>
    <t>Obstarať online monitorovanie pohybu eskortných vozidiel</t>
  </si>
  <si>
    <t>Z + SP</t>
  </si>
  <si>
    <t>Rekonštrukcia tepelnej obálky ubytovacích väzenských objektov (ústav Dubnica nad Váhom, Košice, nemocnica pre obv.  a ods. Trenčín, Nitra, Leopoldov, Banská Bystrica, Sučany, Prešov)</t>
  </si>
  <si>
    <t>Rekonštrukcia tepelnej obálky ubytovacích väzenských objektov (ústav Želiezovce, Nitra Chrenová, Ružomberok, Levoča, Košice Šaca a Banská Bystrica Kráľová)</t>
  </si>
  <si>
    <t>zazmluvnené</t>
  </si>
  <si>
    <t>OS Bánovce n.B. podlahy na 1. poschodí</t>
  </si>
  <si>
    <t>KS B.Bystrica rekonštrukcia požiarnych uzáverov</t>
  </si>
  <si>
    <t xml:space="preserve">Rekonštrukcia ohradného múru v ÚVTOS Košice </t>
  </si>
  <si>
    <t xml:space="preserve">Rekonštrukcia objektu OO Šváby pri ÚVTOS Prešov - zriadenie oddelenia výkonu trestu pre odsúdené ženy </t>
  </si>
  <si>
    <t>Zabezpečenie dronov na ústavy so zaškolením</t>
  </si>
  <si>
    <t>Zabezpečenie systému detekcie dronov a inndikáciu jeho letu na všetky ústavy</t>
  </si>
  <si>
    <t>Inštalovanie rušičiek dronov v ústavoch s maximálnym stupňom stráženia</t>
  </si>
  <si>
    <t>Obstaranie RTG batožín</t>
  </si>
  <si>
    <t>Obstaranie detekčných zariadení mobilých telefónov a eketronických zariadení</t>
  </si>
  <si>
    <t>Obstaranie moderných detektorov kovov</t>
  </si>
  <si>
    <t>Obstarať kamerové systémy do interiéru a exteriéru eskortných autobusov a doprovodných vozidiel</t>
  </si>
  <si>
    <t>Obstarať základňovú, vozidlovú a ručnú rádiostanicu  s montážnym materiálom a montážou</t>
  </si>
  <si>
    <t>Zabezpečiť obstaranie komplexného stravovacieho systému</t>
  </si>
  <si>
    <t>Zabezpečiť dobudovanie elektronického zabezpečenia na báze integrovaného bezpečnostného systému v ústavoch Sučany a Želiezovce</t>
  </si>
  <si>
    <t>Dátum aktualizácie: 28.2.2022</t>
  </si>
  <si>
    <t>Poznámka :</t>
  </si>
  <si>
    <t>*CIVIL - prioritizácia  prebieha len pre investície nad 1M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</si>
</sst>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_-* #,##0_-;\-* #,##0_-;_-* &quot;-&quot;??_-;_-@_-"/>
    <numFmt numFmtId="166" formatCode="000\ 00"/>
  </numFmts>
  <fonts count="90">
    <font>
      <sz val="11"/>
      <color rgb="FF00000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T*Switzerland"/>
      <charset val="238"/>
    </font>
    <font>
      <b/>
      <sz val="11"/>
      <color rgb="FF000000"/>
      <name val="Calibri"/>
      <family val="2"/>
      <charset val="238"/>
    </font>
    <font>
      <i/>
      <sz val="8"/>
      <color rgb="FF808080"/>
      <name val="Calibri"/>
      <family val="2"/>
      <charset val="238"/>
    </font>
    <font>
      <sz val="11"/>
      <name val="Calibri"/>
      <family val="2"/>
      <charset val="238"/>
    </font>
    <font>
      <sz val="11"/>
      <color rgb="FF000000"/>
      <name val="Calibri"/>
      <family val="2"/>
      <charset val="238"/>
    </font>
    <font>
      <sz val="11"/>
      <color rgb="FFFF0000"/>
      <name val="Calibri"/>
      <family val="2"/>
      <charset val="238"/>
      <scheme val="minor"/>
    </font>
    <font>
      <b/>
      <sz val="11"/>
      <color theme="1"/>
      <name val="Calibri"/>
      <family val="2"/>
      <charset val="238"/>
      <scheme val="minor"/>
    </font>
    <font>
      <sz val="11"/>
      <color theme="1"/>
      <name val="Calibri"/>
      <family val="2"/>
      <charset val="238"/>
    </font>
    <font>
      <b/>
      <sz val="10"/>
      <color rgb="FF000000"/>
      <name val="Calibri"/>
      <family val="2"/>
      <charset val="238"/>
    </font>
    <font>
      <sz val="10"/>
      <color rgb="FF000000"/>
      <name val="Calibri"/>
      <family val="2"/>
      <charset val="238"/>
    </font>
    <font>
      <sz val="10"/>
      <color theme="1"/>
      <name val="Calibri"/>
      <family val="2"/>
      <charset val="238"/>
    </font>
    <font>
      <i/>
      <sz val="9"/>
      <color rgb="FF000000"/>
      <name val="Calibri"/>
      <family val="2"/>
      <charset val="238"/>
    </font>
    <font>
      <sz val="9"/>
      <color rgb="FF000000"/>
      <name val="Symbol"/>
      <family val="1"/>
      <charset val="2"/>
    </font>
    <font>
      <sz val="7"/>
      <color rgb="FF000000"/>
      <name val="Times New Roman"/>
      <family val="1"/>
      <charset val="238"/>
    </font>
    <font>
      <i/>
      <sz val="9"/>
      <color rgb="FF000000"/>
      <name val="Arial Narrow"/>
      <family val="2"/>
      <charset val="238"/>
    </font>
    <font>
      <sz val="10"/>
      <color theme="1"/>
      <name val="Times New Roman"/>
      <family val="1"/>
      <charset val="238"/>
    </font>
    <font>
      <b/>
      <sz val="20"/>
      <color theme="1"/>
      <name val="Calibri"/>
      <family val="2"/>
      <charset val="238"/>
      <scheme val="minor"/>
    </font>
    <font>
      <sz val="11"/>
      <name val="Calibri"/>
      <family val="2"/>
      <charset val="238"/>
      <scheme val="minor"/>
    </font>
    <font>
      <u/>
      <sz val="11"/>
      <color theme="10"/>
      <name val="Calibri"/>
      <family val="2"/>
      <charset val="238"/>
      <scheme val="minor"/>
    </font>
    <font>
      <b/>
      <sz val="11"/>
      <name val="Calibri"/>
      <family val="2"/>
      <charset val="238"/>
      <scheme val="minor"/>
    </font>
    <font>
      <vertAlign val="subscript"/>
      <sz val="11"/>
      <name val="Calibri"/>
      <family val="2"/>
      <charset val="238"/>
      <scheme val="minor"/>
    </font>
    <font>
      <vertAlign val="subscript"/>
      <sz val="11"/>
      <color theme="1"/>
      <name val="Calibri"/>
      <family val="2"/>
      <charset val="238"/>
      <scheme val="minor"/>
    </font>
    <font>
      <sz val="9"/>
      <color theme="1"/>
      <name val="Calibri"/>
      <family val="2"/>
      <charset val="238"/>
      <scheme val="minor"/>
    </font>
    <font>
      <sz val="9"/>
      <name val="Calibri"/>
      <family val="2"/>
      <charset val="238"/>
      <scheme val="minor"/>
    </font>
    <font>
      <sz val="11"/>
      <color rgb="FF000000"/>
      <name val="Calibri"/>
      <family val="2"/>
      <charset val="238"/>
      <scheme val="minor"/>
    </font>
    <font>
      <u/>
      <sz val="11"/>
      <color indexed="12"/>
      <name val="Calibri"/>
      <family val="2"/>
      <charset val="238"/>
    </font>
    <font>
      <b/>
      <sz val="16"/>
      <color theme="1"/>
      <name val="Calibri"/>
      <family val="2"/>
      <charset val="238"/>
      <scheme val="minor"/>
    </font>
    <font>
      <b/>
      <i/>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0"/>
      <color theme="1"/>
      <name val="Calibri"/>
      <family val="2"/>
      <charset val="238"/>
      <scheme val="minor"/>
    </font>
    <font>
      <b/>
      <sz val="18"/>
      <name val="Calibri"/>
      <family val="2"/>
      <charset val="238"/>
      <scheme val="minor"/>
    </font>
    <font>
      <sz val="11"/>
      <color rgb="FF000000"/>
      <name val="Calibri"/>
      <family val="2"/>
      <scheme val="minor"/>
    </font>
    <font>
      <b/>
      <sz val="11"/>
      <color rgb="FFFF0000"/>
      <name val="Calibri"/>
      <family val="2"/>
      <charset val="238"/>
    </font>
    <font>
      <sz val="10"/>
      <color rgb="FFFF0000"/>
      <name val="Arial"/>
      <family val="2"/>
      <charset val="238"/>
    </font>
    <font>
      <sz val="11"/>
      <color rgb="FFFF0000"/>
      <name val="Calibri"/>
      <family val="2"/>
      <charset val="238"/>
    </font>
    <font>
      <sz val="11"/>
      <color theme="1" tint="0.499984740745262"/>
      <name val="Calibri"/>
      <family val="2"/>
      <charset val="238"/>
    </font>
    <font>
      <i/>
      <sz val="11"/>
      <color theme="1"/>
      <name val="Calibri"/>
      <family val="2"/>
      <charset val="238"/>
      <scheme val="minor"/>
    </font>
    <font>
      <sz val="14"/>
      <color rgb="FF000000"/>
      <name val="Calibri"/>
      <family val="2"/>
      <charset val="238"/>
    </font>
    <font>
      <sz val="11"/>
      <color theme="9"/>
      <name val="Calibri"/>
      <family val="2"/>
      <charset val="238"/>
      <scheme val="minor"/>
    </font>
    <font>
      <sz val="11"/>
      <color rgb="FF339966"/>
      <name val="Calibri"/>
      <family val="2"/>
      <charset val="238"/>
      <scheme val="minor"/>
    </font>
    <font>
      <sz val="11"/>
      <color rgb="FF00B050"/>
      <name val="Calibri"/>
      <family val="2"/>
      <charset val="238"/>
      <scheme val="minor"/>
    </font>
    <font>
      <b/>
      <sz val="18"/>
      <color theme="9" tint="-0.249977111117893"/>
      <name val="Calibri"/>
      <family val="2"/>
      <charset val="238"/>
      <scheme val="minor"/>
    </font>
    <font>
      <sz val="11"/>
      <color rgb="FFFF0000"/>
      <name val="Calibri"/>
      <family val="2"/>
      <scheme val="minor"/>
    </font>
    <font>
      <b/>
      <sz val="11"/>
      <color theme="8"/>
      <name val="Calibri"/>
      <family val="2"/>
      <charset val="238"/>
      <scheme val="minor"/>
    </font>
    <font>
      <i/>
      <sz val="11"/>
      <name val="Calibri"/>
      <family val="2"/>
      <charset val="238"/>
      <scheme val="minor"/>
    </font>
    <font>
      <sz val="11"/>
      <color theme="8"/>
      <name val="Calibri"/>
      <family val="2"/>
      <charset val="238"/>
      <scheme val="minor"/>
    </font>
    <font>
      <b/>
      <sz val="11"/>
      <color theme="9"/>
      <name val="Calibri"/>
      <family val="2"/>
      <charset val="238"/>
      <scheme val="minor"/>
    </font>
    <font>
      <sz val="10"/>
      <color theme="1"/>
      <name val="Calibri"/>
      <family val="2"/>
      <scheme val="minor"/>
    </font>
    <font>
      <b/>
      <sz val="10"/>
      <color theme="1"/>
      <name val="Calibri"/>
      <family val="2"/>
      <scheme val="minor"/>
    </font>
    <font>
      <b/>
      <u/>
      <sz val="10"/>
      <color theme="1"/>
      <name val="Calibri"/>
      <family val="2"/>
      <scheme val="minor"/>
    </font>
    <font>
      <sz val="10"/>
      <color theme="8"/>
      <name val="Calibri"/>
      <family val="2"/>
      <charset val="238"/>
      <scheme val="minor"/>
    </font>
    <font>
      <i/>
      <sz val="10"/>
      <color rgb="FFFFFFFF"/>
      <name val="Calibri"/>
      <family val="2"/>
      <charset val="238"/>
    </font>
    <font>
      <i/>
      <sz val="10"/>
      <color rgb="FF000000"/>
      <name val="Georgia"/>
      <family val="1"/>
      <charset val="238"/>
    </font>
    <font>
      <i/>
      <sz val="10"/>
      <color theme="1"/>
      <name val="Georgia"/>
      <family val="1"/>
      <charset val="238"/>
    </font>
    <font>
      <b/>
      <sz val="11"/>
      <color theme="9" tint="-0.249977111117893"/>
      <name val="Calibri"/>
      <family val="2"/>
      <charset val="238"/>
      <scheme val="minor"/>
    </font>
    <font>
      <b/>
      <sz val="9"/>
      <color indexed="81"/>
      <name val="Segoe UI"/>
      <family val="2"/>
      <charset val="238"/>
    </font>
    <font>
      <sz val="9"/>
      <color indexed="81"/>
      <name val="Segoe UI"/>
      <family val="2"/>
      <charset val="238"/>
    </font>
    <font>
      <b/>
      <sz val="8"/>
      <color theme="1"/>
      <name val="Calibri"/>
      <family val="2"/>
      <charset val="238"/>
      <scheme val="minor"/>
    </font>
    <font>
      <b/>
      <i/>
      <sz val="8"/>
      <color theme="1"/>
      <name val="Calibri"/>
      <family val="2"/>
      <charset val="238"/>
      <scheme val="minor"/>
    </font>
    <font>
      <b/>
      <i/>
      <sz val="11"/>
      <color theme="1"/>
      <name val="Calibri"/>
      <family val="2"/>
      <charset val="238"/>
      <scheme val="minor"/>
    </font>
    <font>
      <b/>
      <sz val="16"/>
      <color rgb="FF000000"/>
      <name val="Calibri"/>
      <family val="2"/>
      <charset val="238"/>
    </font>
    <font>
      <b/>
      <i/>
      <sz val="14"/>
      <color rgb="FF000000"/>
      <name val="Calibri"/>
      <family val="2"/>
      <charset val="238"/>
    </font>
    <font>
      <b/>
      <sz val="14"/>
      <color rgb="FF000000"/>
      <name val="Calibri"/>
      <family val="2"/>
      <charset val="238"/>
    </font>
    <font>
      <i/>
      <sz val="9"/>
      <color indexed="81"/>
      <name val="Segoe UI"/>
      <family val="2"/>
      <charset val="238"/>
    </font>
    <font>
      <b/>
      <sz val="11"/>
      <color theme="9" tint="-0.249977111117893"/>
      <name val="Calibri"/>
      <family val="2"/>
      <charset val="238"/>
    </font>
    <font>
      <b/>
      <sz val="8"/>
      <color theme="9" tint="-0.249977111117893"/>
      <name val="Calibri"/>
      <family val="2"/>
      <charset val="238"/>
      <scheme val="minor"/>
    </font>
    <font>
      <b/>
      <i/>
      <sz val="8"/>
      <color theme="9" tint="-0.249977111117893"/>
      <name val="Calibri"/>
      <family val="2"/>
      <charset val="238"/>
      <scheme val="minor"/>
    </font>
    <font>
      <b/>
      <i/>
      <sz val="11"/>
      <color theme="9" tint="-0.249977111117893"/>
      <name val="Calibri"/>
      <family val="2"/>
      <charset val="238"/>
      <scheme val="minor"/>
    </font>
    <font>
      <sz val="10"/>
      <color theme="1"/>
      <name val="Arial"/>
      <family val="2"/>
      <charset val="238"/>
    </font>
    <font>
      <sz val="11"/>
      <color theme="9" tint="-0.249977111117893"/>
      <name val="Calibri"/>
      <family val="2"/>
      <charset val="238"/>
    </font>
    <font>
      <b/>
      <sz val="11"/>
      <color theme="2" tint="-0.249977111117893"/>
      <name val="Calibri"/>
      <family val="2"/>
      <charset val="238"/>
    </font>
    <font>
      <b/>
      <sz val="11"/>
      <name val="Calibri"/>
      <family val="2"/>
      <charset val="238"/>
    </font>
  </fonts>
  <fills count="36">
    <fill>
      <patternFill patternType="none"/>
    </fill>
    <fill>
      <patternFill patternType="gray125"/>
    </fill>
    <fill>
      <patternFill patternType="solid">
        <fgColor rgb="FFD9D9D9"/>
        <bgColor rgb="FFD0CECE"/>
      </patternFill>
    </fill>
    <fill>
      <patternFill patternType="solid">
        <fgColor rgb="FFD0CECE"/>
        <bgColor rgb="FFD9D9D9"/>
      </patternFill>
    </fill>
    <fill>
      <patternFill patternType="solid">
        <fgColor rgb="FFFFFFCC"/>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indexed="9"/>
        <bgColor auto="1"/>
      </patternFill>
    </fill>
    <fill>
      <patternFill patternType="solid">
        <fgColor rgb="FFFFFFFF"/>
        <bgColor auto="1"/>
      </patternFill>
    </fill>
    <fill>
      <patternFill patternType="solid">
        <fgColor rgb="FFFFFFCC"/>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000000"/>
        <bgColor indexed="64"/>
      </patternFill>
    </fill>
    <fill>
      <patternFill patternType="solid">
        <fgColor rgb="FFCCCCCC"/>
        <bgColor indexed="64"/>
      </patternFill>
    </fill>
    <fill>
      <patternFill patternType="solid">
        <fgColor theme="4"/>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5" tint="-0.249977111117893"/>
        <bgColor rgb="FFD0CECE"/>
      </patternFill>
    </fill>
    <fill>
      <patternFill patternType="solid">
        <fgColor theme="6"/>
        <bgColor indexed="64"/>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thin">
        <color auto="1"/>
      </top>
      <bottom style="thin">
        <color auto="1"/>
      </bottom>
      <diagonal/>
    </border>
    <border>
      <left style="medium">
        <color auto="1"/>
      </left>
      <right/>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style="medium">
        <color rgb="FF000000"/>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auto="1"/>
      </left>
      <right style="thick">
        <color indexed="64"/>
      </right>
      <top style="thin">
        <color auto="1"/>
      </top>
      <bottom style="thin">
        <color auto="1"/>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auto="1"/>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medium">
        <color indexed="64"/>
      </top>
      <bottom style="medium">
        <color indexed="64"/>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666666"/>
      </right>
      <top/>
      <bottom style="medium">
        <color rgb="FF666666"/>
      </bottom>
      <diagonal/>
    </border>
    <border>
      <left/>
      <right style="medium">
        <color indexed="64"/>
      </right>
      <top/>
      <bottom style="medium">
        <color rgb="FF666666"/>
      </bottom>
      <diagonal/>
    </border>
    <border>
      <left style="medium">
        <color rgb="FF666666"/>
      </left>
      <right style="medium">
        <color rgb="FF666666"/>
      </right>
      <top style="medium">
        <color rgb="FF666666"/>
      </top>
      <bottom/>
      <diagonal/>
    </border>
    <border>
      <left style="medium">
        <color rgb="FF666666"/>
      </left>
      <right style="medium">
        <color indexed="64"/>
      </right>
      <top style="medium">
        <color rgb="FF666666"/>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s>
  <cellStyleXfs count="11">
    <xf numFmtId="0" fontId="0" fillId="0" borderId="0"/>
    <xf numFmtId="43" fontId="16" fillId="0" borderId="0" applyBorder="0" applyAlignment="0" applyProtection="0"/>
    <xf numFmtId="0" fontId="17" fillId="0" borderId="0"/>
    <xf numFmtId="0" fontId="15" fillId="0" borderId="0"/>
    <xf numFmtId="0" fontId="35" fillId="0" borderId="0" applyNumberFormat="0" applyFill="0" applyBorder="0" applyAlignment="0" applyProtection="0"/>
    <xf numFmtId="0" fontId="15" fillId="4" borderId="42" applyNumberFormat="0" applyFont="0" applyAlignment="0" applyProtection="0"/>
    <xf numFmtId="0" fontId="42" fillId="0" borderId="0" applyNumberFormat="0" applyFill="0" applyBorder="0" applyAlignment="0" applyProtection="0">
      <alignment vertical="top"/>
      <protection locked="0"/>
    </xf>
    <xf numFmtId="0" fontId="14" fillId="0" borderId="0"/>
    <xf numFmtId="0" fontId="14" fillId="0" borderId="0"/>
    <xf numFmtId="0" fontId="21" fillId="0" borderId="0"/>
    <xf numFmtId="0" fontId="13" fillId="0" borderId="0"/>
  </cellStyleXfs>
  <cellXfs count="1099">
    <xf numFmtId="0" fontId="0" fillId="0" borderId="0" xfId="0"/>
    <xf numFmtId="0" fontId="18" fillId="0" borderId="0" xfId="0" applyFont="1"/>
    <xf numFmtId="0" fontId="0" fillId="0" borderId="0" xfId="0" applyAlignment="1">
      <alignment wrapText="1"/>
    </xf>
    <xf numFmtId="0" fontId="18" fillId="2" borderId="4" xfId="0" applyFont="1" applyFill="1" applyBorder="1" applyAlignment="1">
      <alignment horizontal="center" vertical="center"/>
    </xf>
    <xf numFmtId="0" fontId="19" fillId="0" borderId="0" xfId="0" applyFont="1" applyBorder="1" applyAlignment="1">
      <alignment horizontal="left" vertical="top" wrapText="1"/>
    </xf>
    <xf numFmtId="0" fontId="19" fillId="0" borderId="5" xfId="0" applyFont="1" applyBorder="1" applyAlignment="1">
      <alignment horizontal="center" vertical="center" wrapText="1"/>
    </xf>
    <xf numFmtId="0" fontId="19" fillId="0" borderId="6" xfId="0" applyFont="1" applyBorder="1" applyAlignment="1">
      <alignment horizontal="left" vertical="top" wrapText="1"/>
    </xf>
    <xf numFmtId="0" fontId="19" fillId="0" borderId="2" xfId="0" applyFont="1" applyBorder="1" applyAlignment="1">
      <alignment horizontal="left" vertical="top"/>
    </xf>
    <xf numFmtId="0" fontId="0" fillId="0" borderId="0" xfId="0"/>
    <xf numFmtId="0" fontId="20" fillId="0" borderId="0" xfId="0" applyFont="1"/>
    <xf numFmtId="0" fontId="18" fillId="5" borderId="0" xfId="0" applyFont="1" applyFill="1"/>
    <xf numFmtId="0" fontId="0" fillId="5" borderId="0" xfId="0" applyFill="1"/>
    <xf numFmtId="0" fontId="15" fillId="0" borderId="0" xfId="3"/>
    <xf numFmtId="0" fontId="24" fillId="0" borderId="32" xfId="3" applyFont="1" applyBorder="1" applyAlignment="1">
      <alignment vertical="center" wrapText="1"/>
    </xf>
    <xf numFmtId="0" fontId="25" fillId="0" borderId="16" xfId="3" applyFont="1" applyBorder="1" applyAlignment="1">
      <alignment horizontal="center" vertical="center" wrapText="1"/>
    </xf>
    <xf numFmtId="0" fontId="25" fillId="0" borderId="40" xfId="3" applyFont="1" applyBorder="1" applyAlignment="1">
      <alignment horizontal="center" vertical="center" wrapText="1"/>
    </xf>
    <xf numFmtId="0" fontId="26" fillId="0" borderId="41" xfId="3" applyFont="1" applyBorder="1" applyAlignment="1">
      <alignment horizontal="center" vertical="center"/>
    </xf>
    <xf numFmtId="0" fontId="26" fillId="0" borderId="40" xfId="3" applyFont="1" applyBorder="1" applyAlignment="1">
      <alignment vertical="center" wrapText="1"/>
    </xf>
    <xf numFmtId="0" fontId="26" fillId="0" borderId="40" xfId="3" applyFont="1" applyBorder="1" applyAlignment="1">
      <alignment vertical="center"/>
    </xf>
    <xf numFmtId="0" fontId="24" fillId="0" borderId="40" xfId="3" applyFont="1" applyBorder="1" applyAlignment="1">
      <alignment horizontal="right" vertical="center"/>
    </xf>
    <xf numFmtId="0" fontId="26" fillId="10" borderId="40" xfId="3" applyFont="1" applyFill="1" applyBorder="1" applyAlignment="1">
      <alignment horizontal="right" vertical="center"/>
    </xf>
    <xf numFmtId="0" fontId="26" fillId="11" borderId="40" xfId="3" applyFont="1" applyFill="1" applyBorder="1" applyAlignment="1">
      <alignment horizontal="right" vertical="center"/>
    </xf>
    <xf numFmtId="0" fontId="26" fillId="12" borderId="40" xfId="3" applyFont="1" applyFill="1" applyBorder="1" applyAlignment="1">
      <alignment horizontal="right" vertical="center"/>
    </xf>
    <xf numFmtId="0" fontId="24" fillId="0" borderId="0" xfId="3" applyFont="1" applyAlignment="1">
      <alignment vertical="center" wrapText="1"/>
    </xf>
    <xf numFmtId="0" fontId="27" fillId="0" borderId="40" xfId="3" applyFont="1" applyBorder="1" applyAlignment="1">
      <alignment vertical="center" wrapText="1"/>
    </xf>
    <xf numFmtId="0" fontId="21" fillId="0" borderId="40" xfId="3" applyFont="1" applyBorder="1" applyAlignment="1">
      <alignment horizontal="right" vertical="center"/>
    </xf>
    <xf numFmtId="0" fontId="27" fillId="0" borderId="40" xfId="3" applyFont="1" applyBorder="1" applyAlignment="1">
      <alignment vertical="center"/>
    </xf>
    <xf numFmtId="0" fontId="18" fillId="0" borderId="40" xfId="3" applyFont="1" applyBorder="1" applyAlignment="1">
      <alignment horizontal="right" vertical="center"/>
    </xf>
    <xf numFmtId="0" fontId="26" fillId="0" borderId="40" xfId="3" applyFont="1" applyBorder="1" applyAlignment="1">
      <alignment horizontal="right" vertical="center"/>
    </xf>
    <xf numFmtId="0" fontId="24" fillId="0" borderId="25" xfId="3" applyFont="1" applyBorder="1" applyAlignment="1">
      <alignment vertical="center" wrapText="1"/>
    </xf>
    <xf numFmtId="0" fontId="23" fillId="8" borderId="1" xfId="3" applyFont="1" applyFill="1" applyBorder="1" applyAlignment="1">
      <alignment horizontal="center" vertical="center"/>
    </xf>
    <xf numFmtId="0" fontId="23" fillId="8" borderId="1" xfId="3" applyFont="1" applyFill="1" applyBorder="1" applyAlignment="1">
      <alignment horizontal="center" vertical="center" wrapText="1"/>
    </xf>
    <xf numFmtId="0" fontId="15" fillId="0" borderId="1" xfId="3" applyNumberFormat="1" applyFont="1" applyFill="1" applyBorder="1" applyAlignment="1">
      <alignment horizontal="left" vertical="top" wrapText="1"/>
    </xf>
    <xf numFmtId="49" fontId="15" fillId="0" borderId="1" xfId="3" applyNumberFormat="1" applyFont="1" applyFill="1" applyBorder="1" applyAlignment="1">
      <alignment horizontal="left" vertical="top" wrapText="1"/>
    </xf>
    <xf numFmtId="49" fontId="15" fillId="0" borderId="1" xfId="3" applyNumberFormat="1" applyFont="1" applyFill="1" applyBorder="1" applyAlignment="1">
      <alignment horizontal="right" vertical="top"/>
    </xf>
    <xf numFmtId="4" fontId="15" fillId="0" borderId="1" xfId="3" applyNumberFormat="1" applyFont="1" applyFill="1" applyBorder="1" applyAlignment="1">
      <alignment horizontal="right" vertical="top"/>
    </xf>
    <xf numFmtId="0" fontId="15" fillId="0" borderId="1" xfId="3" applyNumberFormat="1" applyFont="1" applyFill="1" applyBorder="1" applyAlignment="1">
      <alignment horizontal="center" vertical="center" wrapText="1"/>
    </xf>
    <xf numFmtId="49" fontId="34" fillId="0" borderId="1" xfId="3" applyNumberFormat="1" applyFont="1" applyFill="1" applyBorder="1" applyAlignment="1">
      <alignment horizontal="right" vertical="top"/>
    </xf>
    <xf numFmtId="0" fontId="34" fillId="0" borderId="1" xfId="3" applyNumberFormat="1" applyFont="1" applyFill="1" applyBorder="1" applyAlignment="1">
      <alignment horizontal="left" vertical="top" wrapText="1"/>
    </xf>
    <xf numFmtId="0" fontId="15" fillId="0" borderId="21" xfId="3" applyNumberFormat="1" applyFont="1" applyFill="1" applyBorder="1" applyAlignment="1">
      <alignment horizontal="left" vertical="top" wrapText="1"/>
    </xf>
    <xf numFmtId="0" fontId="15" fillId="0" borderId="1" xfId="3" applyNumberFormat="1" applyFont="1" applyFill="1" applyBorder="1" applyAlignment="1">
      <alignment horizontal="left" vertical="center" wrapText="1"/>
    </xf>
    <xf numFmtId="0" fontId="34" fillId="0" borderId="1" xfId="3" applyNumberFormat="1" applyFont="1" applyFill="1" applyBorder="1" applyAlignment="1">
      <alignment horizontal="center" vertical="center" wrapText="1"/>
    </xf>
    <xf numFmtId="4" fontId="34" fillId="0" borderId="1" xfId="3" applyNumberFormat="1" applyFont="1" applyFill="1" applyBorder="1" applyAlignment="1">
      <alignment horizontal="right" vertical="top"/>
    </xf>
    <xf numFmtId="0" fontId="34" fillId="0" borderId="1" xfId="3" applyNumberFormat="1" applyFont="1" applyFill="1" applyBorder="1" applyAlignment="1">
      <alignment horizontal="center" vertical="top" wrapText="1"/>
    </xf>
    <xf numFmtId="0" fontId="22" fillId="0" borderId="1" xfId="3" applyNumberFormat="1" applyFont="1" applyFill="1" applyBorder="1" applyAlignment="1">
      <alignment horizontal="left" vertical="top" wrapText="1"/>
    </xf>
    <xf numFmtId="0" fontId="15" fillId="0" borderId="0" xfId="3" applyFill="1" applyAlignment="1">
      <alignment wrapText="1"/>
    </xf>
    <xf numFmtId="49" fontId="34" fillId="0" borderId="1" xfId="3" applyNumberFormat="1" applyFont="1" applyFill="1" applyBorder="1" applyAlignment="1">
      <alignment horizontal="right" vertical="center"/>
    </xf>
    <xf numFmtId="4" fontId="34" fillId="0" borderId="1" xfId="3" applyNumberFormat="1" applyFont="1" applyFill="1" applyBorder="1" applyAlignment="1">
      <alignment horizontal="right" vertical="center"/>
    </xf>
    <xf numFmtId="0" fontId="34" fillId="0" borderId="1" xfId="3" applyNumberFormat="1" applyFont="1" applyFill="1" applyBorder="1" applyAlignment="1">
      <alignment horizontal="left" vertical="center" wrapText="1"/>
    </xf>
    <xf numFmtId="0" fontId="35" fillId="0" borderId="1" xfId="4" applyNumberFormat="1" applyFill="1" applyBorder="1" applyAlignment="1">
      <alignment horizontal="left" vertical="center" wrapText="1"/>
    </xf>
    <xf numFmtId="0" fontId="15" fillId="0" borderId="1" xfId="3" applyFont="1" applyFill="1" applyBorder="1" applyAlignment="1">
      <alignment vertical="top"/>
    </xf>
    <xf numFmtId="0" fontId="15" fillId="0" borderId="1" xfId="3" applyFont="1" applyFill="1" applyBorder="1" applyAlignment="1">
      <alignment wrapText="1"/>
    </xf>
    <xf numFmtId="0" fontId="15" fillId="0" borderId="1" xfId="3" applyFont="1" applyFill="1" applyBorder="1"/>
    <xf numFmtId="0" fontId="15" fillId="0" borderId="1" xfId="3" applyFont="1" applyFill="1" applyBorder="1" applyAlignment="1">
      <alignment vertical="top" wrapText="1"/>
    </xf>
    <xf numFmtId="0" fontId="15" fillId="0" borderId="0" xfId="3" applyFont="1"/>
    <xf numFmtId="0" fontId="15" fillId="0" borderId="1" xfId="3" applyNumberFormat="1" applyFont="1" applyBorder="1" applyAlignment="1">
      <alignment horizontal="left" vertical="top" wrapText="1"/>
    </xf>
    <xf numFmtId="4" fontId="15" fillId="0" borderId="1" xfId="3" applyNumberFormat="1" applyFont="1" applyBorder="1" applyAlignment="1">
      <alignment horizontal="right" vertical="top"/>
    </xf>
    <xf numFmtId="0" fontId="15" fillId="0" borderId="1" xfId="3" applyBorder="1" applyAlignment="1">
      <alignment vertical="top"/>
    </xf>
    <xf numFmtId="0" fontId="15" fillId="0" borderId="1" xfId="3" applyBorder="1"/>
    <xf numFmtId="0" fontId="15" fillId="0" borderId="1" xfId="3" applyBorder="1" applyAlignment="1">
      <alignment vertical="top" wrapText="1"/>
    </xf>
    <xf numFmtId="4" fontId="34" fillId="0" borderId="1" xfId="3" applyNumberFormat="1" applyFont="1" applyBorder="1" applyAlignment="1">
      <alignment horizontal="right" vertical="top"/>
    </xf>
    <xf numFmtId="0" fontId="23" fillId="8" borderId="1" xfId="3" applyNumberFormat="1" applyFont="1" applyFill="1" applyBorder="1" applyAlignment="1">
      <alignment horizontal="left" vertical="top" wrapText="1"/>
    </xf>
    <xf numFmtId="0" fontId="23" fillId="8" borderId="1" xfId="3" applyFont="1" applyFill="1" applyBorder="1"/>
    <xf numFmtId="4" fontId="23" fillId="8" borderId="1" xfId="3" applyNumberFormat="1" applyFont="1" applyFill="1" applyBorder="1"/>
    <xf numFmtId="4" fontId="15" fillId="0" borderId="0" xfId="3" applyNumberFormat="1"/>
    <xf numFmtId="0" fontId="15" fillId="0" borderId="1" xfId="3" applyFont="1" applyBorder="1" applyAlignment="1">
      <alignment horizontal="left" vertical="center" wrapText="1"/>
    </xf>
    <xf numFmtId="0" fontId="23" fillId="8" borderId="1" xfId="3" applyFont="1" applyFill="1" applyBorder="1" applyAlignment="1">
      <alignment horizontal="left" vertical="center"/>
    </xf>
    <xf numFmtId="0" fontId="15" fillId="0" borderId="0" xfId="3" applyFont="1" applyAlignment="1">
      <alignment vertical="center"/>
    </xf>
    <xf numFmtId="0" fontId="36" fillId="8" borderId="1" xfId="3" applyFont="1" applyFill="1" applyBorder="1" applyAlignment="1">
      <alignment horizontal="left" vertical="center" wrapText="1"/>
    </xf>
    <xf numFmtId="0" fontId="15" fillId="0" borderId="1" xfId="3" applyNumberFormat="1" applyFont="1" applyBorder="1" applyAlignment="1">
      <alignment horizontal="left" vertical="center" wrapText="1"/>
    </xf>
    <xf numFmtId="49" fontId="15" fillId="0" borderId="1" xfId="3" applyNumberFormat="1" applyFont="1" applyBorder="1" applyAlignment="1">
      <alignment horizontal="center" vertical="center"/>
    </xf>
    <xf numFmtId="4" fontId="15" fillId="0" borderId="1" xfId="3" applyNumberFormat="1" applyFont="1" applyBorder="1" applyAlignment="1">
      <alignment horizontal="right" vertical="center"/>
    </xf>
    <xf numFmtId="0" fontId="34" fillId="0" borderId="1" xfId="4" applyNumberFormat="1" applyFont="1" applyBorder="1" applyAlignment="1">
      <alignment horizontal="left" vertical="center" wrapText="1"/>
    </xf>
    <xf numFmtId="0" fontId="34" fillId="0" borderId="1" xfId="3" applyNumberFormat="1" applyFont="1" applyBorder="1" applyAlignment="1">
      <alignment horizontal="left" vertical="center" wrapText="1"/>
    </xf>
    <xf numFmtId="49" fontId="15" fillId="0" borderId="1" xfId="3" applyNumberFormat="1" applyFont="1" applyFill="1" applyBorder="1" applyAlignment="1">
      <alignment horizontal="center" vertical="center"/>
    </xf>
    <xf numFmtId="0" fontId="34" fillId="0" borderId="1" xfId="4" applyFont="1" applyBorder="1" applyAlignment="1">
      <alignment horizontal="left" vertical="center" wrapText="1"/>
    </xf>
    <xf numFmtId="0" fontId="23" fillId="7" borderId="1" xfId="3" applyNumberFormat="1" applyFont="1" applyFill="1" applyBorder="1" applyAlignment="1">
      <alignment horizontal="left" vertical="center" wrapText="1"/>
    </xf>
    <xf numFmtId="49" fontId="23" fillId="7" borderId="1" xfId="3" applyNumberFormat="1" applyFont="1" applyFill="1" applyBorder="1" applyAlignment="1">
      <alignment horizontal="center" vertical="center"/>
    </xf>
    <xf numFmtId="4" fontId="23" fillId="7" borderId="1" xfId="3" applyNumberFormat="1" applyFont="1" applyFill="1" applyBorder="1" applyAlignment="1">
      <alignment horizontal="right" vertical="center"/>
    </xf>
    <xf numFmtId="0" fontId="34" fillId="7" borderId="1" xfId="3" applyNumberFormat="1" applyFont="1" applyFill="1" applyBorder="1" applyAlignment="1">
      <alignment horizontal="left" vertical="center" wrapText="1"/>
    </xf>
    <xf numFmtId="49" fontId="34" fillId="0" borderId="1" xfId="3" applyNumberFormat="1" applyFont="1" applyBorder="1" applyAlignment="1">
      <alignment horizontal="center" vertical="center"/>
    </xf>
    <xf numFmtId="4" fontId="34" fillId="0" borderId="1" xfId="3" applyNumberFormat="1" applyFont="1" applyBorder="1" applyAlignment="1">
      <alignment horizontal="right" vertical="center"/>
    </xf>
    <xf numFmtId="0" fontId="22" fillId="0" borderId="1" xfId="3" applyNumberFormat="1" applyFont="1" applyFill="1" applyBorder="1" applyAlignment="1">
      <alignment horizontal="left" vertical="center" wrapText="1"/>
    </xf>
    <xf numFmtId="49" fontId="34" fillId="0" borderId="1" xfId="3" applyNumberFormat="1" applyFont="1" applyFill="1" applyBorder="1" applyAlignment="1">
      <alignment horizontal="center" vertical="center"/>
    </xf>
    <xf numFmtId="3" fontId="15" fillId="0" borderId="1" xfId="3" applyNumberFormat="1" applyFont="1" applyBorder="1" applyAlignment="1">
      <alignment horizontal="left" vertical="center" wrapText="1"/>
    </xf>
    <xf numFmtId="0" fontId="36" fillId="7" borderId="1" xfId="3" applyNumberFormat="1" applyFont="1" applyFill="1" applyBorder="1" applyAlignment="1">
      <alignment horizontal="left" vertical="center" wrapText="1"/>
    </xf>
    <xf numFmtId="49" fontId="36" fillId="7" borderId="1" xfId="3" applyNumberFormat="1" applyFont="1" applyFill="1" applyBorder="1" applyAlignment="1">
      <alignment horizontal="center" vertical="center"/>
    </xf>
    <xf numFmtId="4" fontId="36" fillId="7" borderId="1" xfId="3" applyNumberFormat="1" applyFont="1" applyFill="1" applyBorder="1" applyAlignment="1">
      <alignment horizontal="right" vertical="center"/>
    </xf>
    <xf numFmtId="4" fontId="15" fillId="0" borderId="1" xfId="3" applyNumberFormat="1" applyFont="1" applyFill="1" applyBorder="1" applyAlignment="1">
      <alignment horizontal="right" vertical="center"/>
    </xf>
    <xf numFmtId="0" fontId="15" fillId="7" borderId="1" xfId="3" applyNumberFormat="1" applyFont="1" applyFill="1" applyBorder="1" applyAlignment="1">
      <alignment horizontal="left" vertical="center" wrapText="1"/>
    </xf>
    <xf numFmtId="166" fontId="15" fillId="0" borderId="1" xfId="3" applyNumberFormat="1" applyFont="1" applyBorder="1" applyAlignment="1">
      <alignment horizontal="left" vertical="center" wrapText="1"/>
    </xf>
    <xf numFmtId="49" fontId="15" fillId="7" borderId="1" xfId="3" applyNumberFormat="1" applyFont="1" applyFill="1" applyBorder="1" applyAlignment="1">
      <alignment horizontal="center" vertical="center"/>
    </xf>
    <xf numFmtId="0" fontId="34" fillId="7" borderId="1" xfId="4" applyNumberFormat="1" applyFont="1" applyFill="1" applyBorder="1" applyAlignment="1">
      <alignment horizontal="left" vertical="center" wrapText="1"/>
    </xf>
    <xf numFmtId="0" fontId="39" fillId="0" borderId="1" xfId="3" applyNumberFormat="1" applyFont="1" applyBorder="1" applyAlignment="1">
      <alignment horizontal="left" vertical="center" wrapText="1"/>
    </xf>
    <xf numFmtId="0" fontId="40" fillId="0" borderId="1" xfId="3" applyNumberFormat="1" applyFont="1" applyBorder="1" applyAlignment="1">
      <alignment horizontal="left" vertical="center" wrapText="1"/>
    </xf>
    <xf numFmtId="0" fontId="34" fillId="0" borderId="1" xfId="3" applyNumberFormat="1" applyFont="1" applyBorder="1" applyAlignment="1">
      <alignment horizontal="center" vertical="center"/>
    </xf>
    <xf numFmtId="0" fontId="15" fillId="0" borderId="1" xfId="3" applyFont="1" applyBorder="1" applyAlignment="1">
      <alignment horizontal="left" vertical="center"/>
    </xf>
    <xf numFmtId="0" fontId="15" fillId="9" borderId="1" xfId="3" applyFont="1" applyFill="1" applyBorder="1" applyAlignment="1">
      <alignment horizontal="left" vertical="center" shrinkToFit="1"/>
    </xf>
    <xf numFmtId="0" fontId="15" fillId="9" borderId="1" xfId="3" applyFont="1" applyFill="1" applyBorder="1" applyAlignment="1">
      <alignment horizontal="left" vertical="center"/>
    </xf>
    <xf numFmtId="0" fontId="23" fillId="7" borderId="1" xfId="3" applyFont="1" applyFill="1" applyBorder="1" applyAlignment="1">
      <alignment horizontal="left" vertical="center"/>
    </xf>
    <xf numFmtId="49" fontId="34" fillId="13" borderId="1" xfId="3" applyNumberFormat="1" applyFont="1" applyFill="1" applyBorder="1" applyAlignment="1" applyProtection="1">
      <alignment horizontal="center" vertical="center"/>
      <protection hidden="1"/>
    </xf>
    <xf numFmtId="49" fontId="34" fillId="14" borderId="1" xfId="3" applyNumberFormat="1" applyFont="1" applyFill="1" applyBorder="1" applyAlignment="1" applyProtection="1">
      <alignment horizontal="center" vertical="center"/>
      <protection hidden="1"/>
    </xf>
    <xf numFmtId="49" fontId="15" fillId="9" borderId="1" xfId="3" applyNumberFormat="1" applyFont="1" applyFill="1" applyBorder="1" applyAlignment="1">
      <alignment horizontal="center" vertical="center"/>
    </xf>
    <xf numFmtId="0" fontId="34" fillId="0" borderId="1" xfId="3" applyFont="1" applyBorder="1" applyAlignment="1">
      <alignment horizontal="center" vertical="center"/>
    </xf>
    <xf numFmtId="0" fontId="41" fillId="7" borderId="1" xfId="3" applyFont="1" applyFill="1" applyBorder="1" applyAlignment="1">
      <alignment horizontal="left" vertical="center" wrapText="1"/>
    </xf>
    <xf numFmtId="49" fontId="34" fillId="0" borderId="1" xfId="3" applyNumberFormat="1" applyFont="1" applyBorder="1" applyAlignment="1">
      <alignment horizontal="center" vertical="center" wrapText="1"/>
    </xf>
    <xf numFmtId="0" fontId="34" fillId="0" borderId="1" xfId="3" applyFont="1" applyBorder="1" applyAlignment="1">
      <alignment horizontal="left" vertical="center" wrapText="1"/>
    </xf>
    <xf numFmtId="0" fontId="34" fillId="0" borderId="1" xfId="4" applyNumberFormat="1" applyFont="1" applyFill="1" applyBorder="1" applyAlignment="1">
      <alignment horizontal="left" vertical="center" wrapText="1"/>
    </xf>
    <xf numFmtId="4" fontId="15" fillId="9" borderId="1" xfId="3" applyNumberFormat="1" applyFont="1" applyFill="1" applyBorder="1" applyAlignment="1">
      <alignment horizontal="right" vertical="center"/>
    </xf>
    <xf numFmtId="0" fontId="15" fillId="9" borderId="1" xfId="3" applyNumberFormat="1" applyFont="1" applyFill="1" applyBorder="1" applyAlignment="1">
      <alignment horizontal="left" vertical="center" wrapText="1"/>
    </xf>
    <xf numFmtId="0" fontId="34" fillId="9" borderId="1" xfId="3" applyNumberFormat="1" applyFont="1" applyFill="1" applyBorder="1" applyAlignment="1">
      <alignment horizontal="left" vertical="center" wrapText="1"/>
    </xf>
    <xf numFmtId="0" fontId="34" fillId="0" borderId="1" xfId="6" applyNumberFormat="1" applyFont="1" applyBorder="1" applyAlignment="1" applyProtection="1">
      <alignment horizontal="left" vertical="center" wrapText="1"/>
    </xf>
    <xf numFmtId="0" fontId="34" fillId="7" borderId="1" xfId="4" applyFont="1" applyFill="1" applyBorder="1" applyAlignment="1">
      <alignment horizontal="left" vertical="center" wrapText="1"/>
    </xf>
    <xf numFmtId="0" fontId="35" fillId="0" borderId="1" xfId="4" applyNumberFormat="1" applyFont="1" applyBorder="1" applyAlignment="1">
      <alignment horizontal="left" vertical="center" wrapText="1"/>
    </xf>
    <xf numFmtId="0" fontId="22" fillId="0" borderId="1" xfId="3" applyNumberFormat="1" applyFont="1" applyBorder="1" applyAlignment="1">
      <alignment horizontal="left" vertical="center" wrapText="1"/>
    </xf>
    <xf numFmtId="0" fontId="23" fillId="7" borderId="1" xfId="3" applyFont="1" applyFill="1" applyBorder="1" applyAlignment="1">
      <alignment horizontal="center" vertical="center"/>
    </xf>
    <xf numFmtId="0" fontId="34" fillId="7" borderId="1" xfId="3" applyFont="1" applyFill="1" applyBorder="1" applyAlignment="1">
      <alignment horizontal="left" vertical="center" wrapText="1"/>
    </xf>
    <xf numFmtId="0" fontId="15" fillId="8" borderId="1" xfId="3" applyFont="1" applyFill="1" applyBorder="1" applyAlignment="1">
      <alignment horizontal="center" vertical="center"/>
    </xf>
    <xf numFmtId="4" fontId="23" fillId="8" borderId="1" xfId="3" applyNumberFormat="1" applyFont="1" applyFill="1" applyBorder="1" applyAlignment="1">
      <alignment horizontal="right" vertical="center"/>
    </xf>
    <xf numFmtId="0" fontId="15" fillId="8" borderId="1" xfId="3" applyFont="1" applyFill="1" applyBorder="1" applyAlignment="1">
      <alignment horizontal="left" vertical="center"/>
    </xf>
    <xf numFmtId="0" fontId="34" fillId="8" borderId="1" xfId="3" applyFont="1" applyFill="1" applyBorder="1" applyAlignment="1">
      <alignment horizontal="left" vertical="center" wrapText="1"/>
    </xf>
    <xf numFmtId="0" fontId="15" fillId="0" borderId="0" xfId="3" applyFont="1" applyAlignment="1">
      <alignment horizontal="left" vertical="center"/>
    </xf>
    <xf numFmtId="0" fontId="15" fillId="0" borderId="0" xfId="3" applyFont="1" applyAlignment="1">
      <alignment horizontal="center" vertical="center"/>
    </xf>
    <xf numFmtId="4" fontId="15" fillId="0" borderId="0" xfId="3" applyNumberFormat="1" applyFont="1" applyAlignment="1">
      <alignment vertical="center"/>
    </xf>
    <xf numFmtId="0" fontId="34" fillId="0" borderId="0" xfId="3" applyFont="1" applyAlignment="1">
      <alignment horizontal="left" vertical="center" wrapText="1"/>
    </xf>
    <xf numFmtId="0" fontId="43" fillId="9" borderId="0" xfId="0" applyFont="1" applyFill="1" applyBorder="1"/>
    <xf numFmtId="0" fontId="0" fillId="9" borderId="0" xfId="0" applyFill="1" applyBorder="1"/>
    <xf numFmtId="49" fontId="0" fillId="9" borderId="0" xfId="0" applyNumberFormat="1" applyFill="1" applyBorder="1"/>
    <xf numFmtId="0" fontId="0" fillId="9" borderId="0" xfId="0" applyFill="1" applyBorder="1" applyAlignment="1">
      <alignment horizontal="left"/>
    </xf>
    <xf numFmtId="49" fontId="0" fillId="9" borderId="0" xfId="0" applyNumberFormat="1" applyFill="1" applyBorder="1" applyAlignment="1">
      <alignment horizontal="left"/>
    </xf>
    <xf numFmtId="0" fontId="23" fillId="15" borderId="39" xfId="0" applyFont="1" applyFill="1" applyBorder="1"/>
    <xf numFmtId="0" fontId="23" fillId="15" borderId="38" xfId="0" applyFont="1" applyFill="1" applyBorder="1"/>
    <xf numFmtId="49" fontId="23" fillId="15" borderId="4" xfId="0" applyNumberFormat="1" applyFont="1" applyFill="1" applyBorder="1"/>
    <xf numFmtId="0" fontId="23" fillId="15" borderId="4" xfId="0" applyFont="1" applyFill="1" applyBorder="1" applyAlignment="1">
      <alignment horizontal="left"/>
    </xf>
    <xf numFmtId="49" fontId="23" fillId="15" borderId="4" xfId="0" applyNumberFormat="1" applyFont="1" applyFill="1" applyBorder="1" applyAlignment="1">
      <alignment horizontal="left"/>
    </xf>
    <xf numFmtId="0" fontId="23" fillId="16" borderId="37" xfId="0" applyFont="1" applyFill="1" applyBorder="1" applyAlignment="1">
      <alignment horizontal="center"/>
    </xf>
    <xf numFmtId="0" fontId="23" fillId="16" borderId="37" xfId="0" applyFont="1" applyFill="1" applyBorder="1"/>
    <xf numFmtId="49" fontId="23" fillId="16" borderId="29" xfId="0" applyNumberFormat="1" applyFont="1" applyFill="1" applyBorder="1"/>
    <xf numFmtId="0" fontId="23" fillId="16" borderId="30" xfId="0" applyFont="1" applyFill="1" applyBorder="1" applyAlignment="1">
      <alignment horizontal="left"/>
    </xf>
    <xf numFmtId="49" fontId="23" fillId="16" borderId="33" xfId="0" applyNumberFormat="1" applyFont="1" applyFill="1" applyBorder="1" applyAlignment="1">
      <alignment horizontal="left"/>
    </xf>
    <xf numFmtId="49" fontId="23" fillId="16" borderId="33" xfId="0" applyNumberFormat="1" applyFont="1" applyFill="1" applyBorder="1"/>
    <xf numFmtId="49" fontId="23" fillId="18" borderId="17" xfId="0" applyNumberFormat="1" applyFont="1" applyFill="1" applyBorder="1"/>
    <xf numFmtId="49" fontId="23" fillId="18" borderId="18" xfId="0" applyNumberFormat="1" applyFont="1" applyFill="1" applyBorder="1"/>
    <xf numFmtId="49" fontId="44" fillId="18" borderId="19" xfId="0" applyNumberFormat="1" applyFont="1" applyFill="1" applyBorder="1" applyAlignment="1">
      <alignment wrapText="1"/>
    </xf>
    <xf numFmtId="49" fontId="45" fillId="18" borderId="23" xfId="0" applyNumberFormat="1" applyFont="1" applyFill="1" applyBorder="1"/>
    <xf numFmtId="49" fontId="46" fillId="18" borderId="19" xfId="0" applyNumberFormat="1" applyFont="1" applyFill="1" applyBorder="1"/>
    <xf numFmtId="49" fontId="47" fillId="18" borderId="23" xfId="0" applyNumberFormat="1" applyFont="1" applyFill="1" applyBorder="1"/>
    <xf numFmtId="49" fontId="44" fillId="18" borderId="19" xfId="0" applyNumberFormat="1" applyFont="1" applyFill="1" applyBorder="1"/>
    <xf numFmtId="49" fontId="46" fillId="18" borderId="14" xfId="0" applyNumberFormat="1" applyFont="1" applyFill="1" applyBorder="1"/>
    <xf numFmtId="49" fontId="47" fillId="18" borderId="15" xfId="0" applyNumberFormat="1" applyFont="1" applyFill="1" applyBorder="1"/>
    <xf numFmtId="49" fontId="23" fillId="19" borderId="17" xfId="0" applyNumberFormat="1" applyFont="1" applyFill="1" applyBorder="1"/>
    <xf numFmtId="49" fontId="23" fillId="19" borderId="11" xfId="0" applyNumberFormat="1" applyFont="1" applyFill="1" applyBorder="1" applyAlignment="1">
      <alignment horizontal="left"/>
    </xf>
    <xf numFmtId="49" fontId="23" fillId="19" borderId="18" xfId="0" applyNumberFormat="1" applyFont="1" applyFill="1" applyBorder="1"/>
    <xf numFmtId="49" fontId="44" fillId="19" borderId="19" xfId="0" applyNumberFormat="1" applyFont="1" applyFill="1" applyBorder="1"/>
    <xf numFmtId="49" fontId="45" fillId="19" borderId="1" xfId="0" applyNumberFormat="1" applyFont="1" applyFill="1" applyBorder="1" applyAlignment="1">
      <alignment horizontal="left"/>
    </xf>
    <xf numFmtId="49" fontId="47" fillId="19" borderId="23" xfId="0" applyNumberFormat="1" applyFont="1" applyFill="1" applyBorder="1"/>
    <xf numFmtId="49" fontId="44" fillId="19" borderId="19" xfId="0" applyNumberFormat="1" applyFont="1" applyFill="1" applyBorder="1" applyAlignment="1">
      <alignment wrapText="1"/>
    </xf>
    <xf numFmtId="49" fontId="45" fillId="19" borderId="4" xfId="0" applyNumberFormat="1" applyFont="1" applyFill="1" applyBorder="1" applyAlignment="1">
      <alignment horizontal="left"/>
    </xf>
    <xf numFmtId="49" fontId="47" fillId="19" borderId="28" xfId="0" applyNumberFormat="1" applyFont="1" applyFill="1" applyBorder="1"/>
    <xf numFmtId="49" fontId="44" fillId="19" borderId="14" xfId="0" applyNumberFormat="1" applyFont="1" applyFill="1" applyBorder="1"/>
    <xf numFmtId="0" fontId="45" fillId="19" borderId="3" xfId="0" applyFont="1" applyFill="1" applyBorder="1" applyAlignment="1">
      <alignment horizontal="left"/>
    </xf>
    <xf numFmtId="0" fontId="47" fillId="19" borderId="15" xfId="0" applyFont="1" applyFill="1" applyBorder="1" applyAlignment="1">
      <alignment horizontal="left"/>
    </xf>
    <xf numFmtId="49" fontId="23" fillId="6" borderId="17" xfId="0" applyNumberFormat="1" applyFont="1" applyFill="1" applyBorder="1"/>
    <xf numFmtId="0" fontId="23" fillId="6" borderId="11" xfId="0" applyFont="1" applyFill="1" applyBorder="1" applyAlignment="1">
      <alignment horizontal="left"/>
    </xf>
    <xf numFmtId="49" fontId="0" fillId="6" borderId="18" xfId="0" applyNumberFormat="1" applyFill="1" applyBorder="1"/>
    <xf numFmtId="49" fontId="44" fillId="6" borderId="19" xfId="0" applyNumberFormat="1" applyFont="1" applyFill="1" applyBorder="1"/>
    <xf numFmtId="0" fontId="45" fillId="6" borderId="1" xfId="0" applyFont="1" applyFill="1" applyBorder="1" applyAlignment="1">
      <alignment horizontal="left"/>
    </xf>
    <xf numFmtId="49" fontId="47" fillId="6" borderId="23" xfId="0" applyNumberFormat="1" applyFont="1" applyFill="1" applyBorder="1"/>
    <xf numFmtId="49" fontId="46" fillId="6" borderId="19" xfId="0" applyNumberFormat="1" applyFont="1" applyFill="1" applyBorder="1"/>
    <xf numFmtId="49" fontId="46" fillId="6" borderId="14" xfId="0" applyNumberFormat="1" applyFont="1" applyFill="1" applyBorder="1"/>
    <xf numFmtId="0" fontId="45" fillId="6" borderId="3" xfId="0" applyFont="1" applyFill="1" applyBorder="1" applyAlignment="1">
      <alignment horizontal="left"/>
    </xf>
    <xf numFmtId="49" fontId="47" fillId="6" borderId="15" xfId="0" applyNumberFormat="1" applyFont="1" applyFill="1" applyBorder="1"/>
    <xf numFmtId="49" fontId="48" fillId="9" borderId="0" xfId="0" applyNumberFormat="1" applyFont="1" applyFill="1" applyBorder="1" applyAlignment="1">
      <alignment horizontal="left" vertical="center" wrapText="1" shrinkToFit="1"/>
    </xf>
    <xf numFmtId="49" fontId="34" fillId="9" borderId="0" xfId="0" applyNumberFormat="1" applyFont="1" applyFill="1" applyBorder="1" applyAlignment="1">
      <alignment horizontal="left" vertical="center" wrapText="1" shrinkToFit="1"/>
    </xf>
    <xf numFmtId="49" fontId="23" fillId="20" borderId="44" xfId="0" applyNumberFormat="1" applyFont="1" applyFill="1" applyBorder="1" applyAlignment="1">
      <alignment horizontal="center"/>
    </xf>
    <xf numFmtId="49" fontId="23" fillId="20" borderId="45" xfId="0" applyNumberFormat="1" applyFont="1" applyFill="1" applyBorder="1" applyAlignment="1">
      <alignment horizontal="center" wrapText="1"/>
    </xf>
    <xf numFmtId="49" fontId="23" fillId="20" borderId="45" xfId="0" applyNumberFormat="1" applyFont="1" applyFill="1" applyBorder="1" applyAlignment="1">
      <alignment horizontal="center"/>
    </xf>
    <xf numFmtId="49" fontId="23" fillId="20" borderId="46" xfId="0" applyNumberFormat="1" applyFont="1" applyFill="1" applyBorder="1" applyAlignment="1">
      <alignment horizontal="center"/>
    </xf>
    <xf numFmtId="0" fontId="41" fillId="0" borderId="11" xfId="0" applyFont="1" applyBorder="1" applyAlignment="1">
      <alignment vertical="center" wrapText="1"/>
    </xf>
    <xf numFmtId="49" fontId="0" fillId="0" borderId="47" xfId="0" applyNumberFormat="1" applyFont="1" applyBorder="1"/>
    <xf numFmtId="0" fontId="41" fillId="0" borderId="1" xfId="0" applyFont="1" applyBorder="1" applyAlignment="1">
      <alignment vertical="center" wrapText="1"/>
    </xf>
    <xf numFmtId="0" fontId="0" fillId="0" borderId="1" xfId="0" applyFont="1" applyBorder="1" applyAlignment="1">
      <alignment wrapText="1"/>
    </xf>
    <xf numFmtId="49" fontId="0" fillId="0" borderId="3" xfId="0" applyNumberFormat="1" applyBorder="1" applyAlignment="1">
      <alignment wrapText="1"/>
    </xf>
    <xf numFmtId="49" fontId="0" fillId="0" borderId="48" xfId="0" applyNumberFormat="1" applyFont="1" applyBorder="1"/>
    <xf numFmtId="0" fontId="0" fillId="22" borderId="17" xfId="0" applyFill="1" applyBorder="1" applyAlignment="1">
      <alignment horizontal="left" vertical="center" wrapText="1" shrinkToFit="1"/>
    </xf>
    <xf numFmtId="0" fontId="0" fillId="0" borderId="11" xfId="0" applyBorder="1" applyAlignment="1">
      <alignment horizontal="left" vertical="center" wrapText="1" shrinkToFit="1"/>
    </xf>
    <xf numFmtId="49" fontId="0" fillId="0" borderId="18" xfId="0" applyNumberFormat="1" applyBorder="1"/>
    <xf numFmtId="0" fontId="0" fillId="22" borderId="19" xfId="0" applyFill="1" applyBorder="1" applyAlignment="1">
      <alignment horizontal="left" vertical="center" wrapText="1" shrinkToFit="1"/>
    </xf>
    <xf numFmtId="0" fontId="0" fillId="0" borderId="1" xfId="0" applyBorder="1" applyAlignment="1">
      <alignment horizontal="left" vertical="center" wrapText="1" shrinkToFit="1"/>
    </xf>
    <xf numFmtId="49" fontId="0" fillId="0" borderId="23" xfId="0" applyNumberFormat="1" applyBorder="1"/>
    <xf numFmtId="0" fontId="0" fillId="17" borderId="14" xfId="0" applyFill="1" applyBorder="1" applyAlignment="1">
      <alignment horizontal="left" vertical="center" wrapText="1" shrinkToFit="1"/>
    </xf>
    <xf numFmtId="0" fontId="0" fillId="0" borderId="3" xfId="0" applyBorder="1" applyAlignment="1">
      <alignment horizontal="left" vertical="center" wrapText="1" shrinkToFit="1"/>
    </xf>
    <xf numFmtId="0" fontId="0" fillId="17" borderId="3" xfId="0" applyFill="1" applyBorder="1" applyAlignment="1">
      <alignment horizontal="center" vertical="center" wrapText="1" shrinkToFit="1"/>
    </xf>
    <xf numFmtId="49" fontId="0" fillId="0" borderId="15" xfId="0" applyNumberFormat="1" applyBorder="1"/>
    <xf numFmtId="0" fontId="0" fillId="0" borderId="1" xfId="0" applyFont="1" applyFill="1" applyBorder="1" applyAlignment="1">
      <alignment wrapText="1"/>
    </xf>
    <xf numFmtId="49" fontId="0" fillId="0" borderId="23" xfId="0" applyNumberFormat="1" applyFont="1" applyBorder="1" applyAlignment="1">
      <alignment vertical="center" wrapText="1"/>
    </xf>
    <xf numFmtId="49" fontId="0" fillId="0" borderId="1" xfId="0" applyNumberFormat="1" applyFont="1" applyBorder="1" applyAlignment="1">
      <alignment wrapText="1"/>
    </xf>
    <xf numFmtId="49" fontId="0" fillId="0" borderId="15" xfId="0" applyNumberFormat="1" applyFont="1" applyBorder="1" applyAlignment="1">
      <alignment vertical="center" wrapText="1"/>
    </xf>
    <xf numFmtId="0" fontId="0" fillId="25" borderId="17" xfId="0" applyFill="1" applyBorder="1" applyAlignment="1">
      <alignment horizontal="left" vertical="center" wrapText="1" shrinkToFit="1"/>
    </xf>
    <xf numFmtId="49" fontId="34" fillId="25" borderId="20" xfId="0" applyNumberFormat="1" applyFont="1" applyFill="1" applyBorder="1" applyAlignment="1">
      <alignment horizontal="left" vertical="center" wrapText="1"/>
    </xf>
    <xf numFmtId="0" fontId="0" fillId="0" borderId="21" xfId="0" applyFont="1" applyFill="1" applyBorder="1" applyAlignment="1">
      <alignment wrapText="1"/>
    </xf>
    <xf numFmtId="49" fontId="0" fillId="0" borderId="22" xfId="0" applyNumberFormat="1" applyFont="1" applyBorder="1"/>
    <xf numFmtId="49" fontId="35" fillId="0" borderId="1" xfId="4" applyNumberFormat="1" applyBorder="1" applyAlignment="1">
      <alignment wrapText="1"/>
    </xf>
    <xf numFmtId="49" fontId="0" fillId="0" borderId="23" xfId="0" applyNumberFormat="1" applyFont="1" applyBorder="1"/>
    <xf numFmtId="49" fontId="0" fillId="0" borderId="3" xfId="0" applyNumberFormat="1" applyFont="1" applyBorder="1" applyAlignment="1">
      <alignment wrapText="1"/>
    </xf>
    <xf numFmtId="49" fontId="0" fillId="0" borderId="15" xfId="0" applyNumberFormat="1" applyFont="1" applyBorder="1"/>
    <xf numFmtId="49" fontId="0" fillId="0" borderId="0" xfId="0" applyNumberFormat="1"/>
    <xf numFmtId="49" fontId="0" fillId="0" borderId="0" xfId="0" applyNumberFormat="1" applyAlignment="1">
      <alignment wrapText="1"/>
    </xf>
    <xf numFmtId="49" fontId="0" fillId="21" borderId="14" xfId="0" applyNumberFormat="1" applyFill="1" applyBorder="1" applyAlignment="1">
      <alignment wrapText="1"/>
    </xf>
    <xf numFmtId="0" fontId="0" fillId="20" borderId="0" xfId="0" applyFill="1"/>
    <xf numFmtId="0" fontId="0" fillId="11" borderId="0" xfId="0" applyFill="1"/>
    <xf numFmtId="0" fontId="0" fillId="9" borderId="0" xfId="0" applyFill="1"/>
    <xf numFmtId="165" fontId="16" fillId="9" borderId="0" xfId="1" applyNumberFormat="1" applyFill="1"/>
    <xf numFmtId="0" fontId="0" fillId="0" borderId="0" xfId="0" pivotButton="1"/>
    <xf numFmtId="0" fontId="0" fillId="0" borderId="0" xfId="0" applyAlignment="1">
      <alignment horizontal="left"/>
    </xf>
    <xf numFmtId="4" fontId="0" fillId="0" borderId="0" xfId="0" applyNumberFormat="1"/>
    <xf numFmtId="0" fontId="18" fillId="0" borderId="0" xfId="0" applyFont="1" applyAlignment="1">
      <alignment horizontal="left"/>
    </xf>
    <xf numFmtId="0" fontId="0" fillId="27" borderId="1" xfId="0" applyFill="1" applyBorder="1"/>
    <xf numFmtId="0" fontId="0" fillId="19" borderId="1" xfId="0" applyFill="1" applyBorder="1"/>
    <xf numFmtId="0" fontId="0" fillId="26" borderId="1" xfId="0" applyFill="1" applyBorder="1"/>
    <xf numFmtId="3" fontId="0" fillId="26" borderId="1" xfId="0" applyNumberFormat="1" applyFill="1" applyBorder="1"/>
    <xf numFmtId="165" fontId="16" fillId="26" borderId="1" xfId="1" applyNumberFormat="1" applyFill="1" applyBorder="1"/>
    <xf numFmtId="0" fontId="0" fillId="5" borderId="1" xfId="0" applyFill="1" applyBorder="1"/>
    <xf numFmtId="3" fontId="0" fillId="5" borderId="1" xfId="0" applyNumberFormat="1" applyFill="1" applyBorder="1"/>
    <xf numFmtId="165" fontId="16" fillId="5" borderId="1" xfId="1" applyNumberFormat="1" applyFill="1" applyBorder="1"/>
    <xf numFmtId="0" fontId="0" fillId="20" borderId="1" xfId="0" applyFill="1" applyBorder="1"/>
    <xf numFmtId="3" fontId="0" fillId="20" borderId="1" xfId="0" applyNumberFormat="1" applyFill="1" applyBorder="1"/>
    <xf numFmtId="165" fontId="16" fillId="20" borderId="1" xfId="1" applyNumberFormat="1" applyFill="1" applyBorder="1"/>
    <xf numFmtId="0" fontId="50" fillId="0" borderId="0" xfId="0" applyFont="1"/>
    <xf numFmtId="0" fontId="0" fillId="0" borderId="0" xfId="0" applyFont="1"/>
    <xf numFmtId="0" fontId="0" fillId="9" borderId="0" xfId="0" applyFont="1" applyFill="1"/>
    <xf numFmtId="0" fontId="0" fillId="0" borderId="1" xfId="0" applyFill="1" applyBorder="1"/>
    <xf numFmtId="3" fontId="0" fillId="0" borderId="1" xfId="0" applyNumberFormat="1" applyFill="1" applyBorder="1"/>
    <xf numFmtId="3" fontId="20" fillId="6" borderId="1" xfId="0" applyNumberFormat="1" applyFont="1" applyFill="1" applyBorder="1"/>
    <xf numFmtId="164" fontId="0" fillId="0" borderId="0" xfId="0" applyNumberFormat="1"/>
    <xf numFmtId="165" fontId="51" fillId="9" borderId="1" xfId="1" applyNumberFormat="1" applyFont="1" applyFill="1" applyBorder="1"/>
    <xf numFmtId="0" fontId="52" fillId="9" borderId="1" xfId="0" applyFont="1" applyFill="1" applyBorder="1"/>
    <xf numFmtId="0" fontId="0" fillId="9" borderId="1" xfId="0" applyFill="1" applyBorder="1"/>
    <xf numFmtId="165" fontId="16" fillId="9" borderId="1" xfId="1" applyNumberFormat="1" applyFill="1" applyBorder="1"/>
    <xf numFmtId="3" fontId="0" fillId="9" borderId="1" xfId="0" applyNumberFormat="1" applyFill="1" applyBorder="1"/>
    <xf numFmtId="0" fontId="0" fillId="0" borderId="0" xfId="0" applyAlignment="1">
      <alignment horizontal="left" indent="1"/>
    </xf>
    <xf numFmtId="3" fontId="0" fillId="6" borderId="0" xfId="0" applyNumberFormat="1" applyFill="1"/>
    <xf numFmtId="165" fontId="0" fillId="0" borderId="0" xfId="0" applyNumberFormat="1"/>
    <xf numFmtId="49" fontId="23" fillId="20" borderId="49" xfId="0" applyNumberFormat="1" applyFont="1" applyFill="1" applyBorder="1" applyAlignment="1">
      <alignment horizontal="center"/>
    </xf>
    <xf numFmtId="49" fontId="23" fillId="20" borderId="50" xfId="0" applyNumberFormat="1" applyFont="1" applyFill="1" applyBorder="1" applyAlignment="1">
      <alignment horizontal="center" wrapText="1"/>
    </xf>
    <xf numFmtId="49" fontId="23" fillId="20" borderId="50" xfId="0" applyNumberFormat="1" applyFont="1" applyFill="1" applyBorder="1" applyAlignment="1">
      <alignment horizontal="center"/>
    </xf>
    <xf numFmtId="49" fontId="23" fillId="20" borderId="51" xfId="0" applyNumberFormat="1" applyFont="1" applyFill="1" applyBorder="1" applyAlignment="1">
      <alignment horizontal="center"/>
    </xf>
    <xf numFmtId="49" fontId="0" fillId="21" borderId="20" xfId="0" applyNumberFormat="1" applyFill="1" applyBorder="1" applyAlignment="1">
      <alignment horizontal="left" vertical="center" wrapText="1"/>
    </xf>
    <xf numFmtId="49" fontId="35" fillId="9" borderId="1" xfId="4" applyNumberFormat="1" applyFill="1" applyBorder="1" applyAlignment="1">
      <alignment wrapText="1"/>
    </xf>
    <xf numFmtId="49" fontId="0" fillId="9" borderId="23" xfId="0" applyNumberFormat="1" applyFill="1" applyBorder="1" applyAlignment="1">
      <alignment vertical="center"/>
    </xf>
    <xf numFmtId="49" fontId="0" fillId="21" borderId="14" xfId="0" applyNumberFormat="1" applyFill="1" applyBorder="1"/>
    <xf numFmtId="49" fontId="0" fillId="9" borderId="3" xfId="0" applyNumberFormat="1" applyFill="1" applyBorder="1" applyAlignment="1">
      <alignment wrapText="1"/>
    </xf>
    <xf numFmtId="49" fontId="0" fillId="9" borderId="15" xfId="0" applyNumberFormat="1" applyFill="1" applyBorder="1" applyAlignment="1">
      <alignment vertical="center"/>
    </xf>
    <xf numFmtId="0" fontId="0" fillId="23" borderId="19" xfId="0" applyFill="1" applyBorder="1" applyAlignment="1">
      <alignment vertical="center" wrapText="1"/>
    </xf>
    <xf numFmtId="0" fontId="0" fillId="0" borderId="23" xfId="0" applyBorder="1" applyAlignment="1">
      <alignment vertical="center" wrapText="1"/>
    </xf>
    <xf numFmtId="49" fontId="34" fillId="6" borderId="19" xfId="0" applyNumberFormat="1" applyFont="1" applyFill="1" applyBorder="1"/>
    <xf numFmtId="0" fontId="34" fillId="0" borderId="31" xfId="0" applyFont="1" applyBorder="1" applyAlignment="1">
      <alignment vertical="center" wrapText="1"/>
    </xf>
    <xf numFmtId="49" fontId="0" fillId="6" borderId="1" xfId="0" applyNumberFormat="1" applyFill="1" applyBorder="1" applyAlignment="1">
      <alignment horizontal="center" vertical="center" shrinkToFit="1"/>
    </xf>
    <xf numFmtId="49" fontId="0" fillId="0" borderId="55" xfId="0" applyNumberFormat="1" applyBorder="1"/>
    <xf numFmtId="49" fontId="0" fillId="9" borderId="10" xfId="0" applyNumberFormat="1" applyFill="1" applyBorder="1" applyAlignment="1">
      <alignment wrapText="1"/>
    </xf>
    <xf numFmtId="49" fontId="54" fillId="0" borderId="0" xfId="0" applyNumberFormat="1" applyFont="1"/>
    <xf numFmtId="49" fontId="34" fillId="25" borderId="17" xfId="0" applyNumberFormat="1" applyFont="1" applyFill="1" applyBorder="1" applyAlignment="1">
      <alignment horizontal="left" vertical="center" wrapText="1"/>
    </xf>
    <xf numFmtId="0" fontId="0" fillId="0" borderId="11" xfId="0" applyFont="1" applyFill="1" applyBorder="1" applyAlignment="1">
      <alignment wrapText="1"/>
    </xf>
    <xf numFmtId="49" fontId="0" fillId="0" borderId="18" xfId="0" applyNumberFormat="1" applyFont="1" applyBorder="1" applyAlignment="1">
      <alignment vertical="center" wrapText="1"/>
    </xf>
    <xf numFmtId="49" fontId="34" fillId="25" borderId="56" xfId="0" applyNumberFormat="1" applyFont="1" applyFill="1" applyBorder="1" applyAlignment="1">
      <alignment horizontal="left" vertical="center" wrapText="1"/>
    </xf>
    <xf numFmtId="49" fontId="43" fillId="0" borderId="0" xfId="7" applyNumberFormat="1" applyFont="1"/>
    <xf numFmtId="49" fontId="14" fillId="0" borderId="0" xfId="7" applyNumberFormat="1" applyAlignment="1">
      <alignment wrapText="1"/>
    </xf>
    <xf numFmtId="49" fontId="14" fillId="0" borderId="0" xfId="7" applyNumberFormat="1"/>
    <xf numFmtId="49" fontId="23" fillId="20" borderId="17" xfId="7" applyNumberFormat="1" applyFont="1" applyFill="1" applyBorder="1" applyAlignment="1">
      <alignment horizontal="center"/>
    </xf>
    <xf numFmtId="49" fontId="23" fillId="20" borderId="11" xfId="7" applyNumberFormat="1" applyFont="1" applyFill="1" applyBorder="1" applyAlignment="1">
      <alignment horizontal="center"/>
    </xf>
    <xf numFmtId="49" fontId="23" fillId="20" borderId="18" xfId="7" applyNumberFormat="1" applyFont="1" applyFill="1" applyBorder="1" applyAlignment="1">
      <alignment horizontal="center"/>
    </xf>
    <xf numFmtId="49" fontId="14" fillId="0" borderId="59" xfId="7" applyNumberFormat="1" applyBorder="1" applyAlignment="1">
      <alignment horizontal="left" vertical="center" wrapText="1"/>
    </xf>
    <xf numFmtId="49" fontId="14" fillId="9" borderId="23" xfId="7" applyNumberFormat="1" applyFill="1" applyBorder="1" applyAlignment="1">
      <alignment vertical="center"/>
    </xf>
    <xf numFmtId="49" fontId="14" fillId="0" borderId="14" xfId="7" applyNumberFormat="1" applyBorder="1"/>
    <xf numFmtId="49" fontId="14" fillId="9" borderId="15" xfId="7" applyNumberFormat="1" applyFill="1" applyBorder="1" applyAlignment="1">
      <alignment vertical="center"/>
    </xf>
    <xf numFmtId="49" fontId="56" fillId="9" borderId="0" xfId="7" applyNumberFormat="1" applyFont="1" applyFill="1"/>
    <xf numFmtId="49" fontId="14" fillId="9" borderId="0" xfId="7" applyNumberFormat="1" applyFill="1"/>
    <xf numFmtId="49" fontId="23" fillId="20" borderId="63" xfId="7" applyNumberFormat="1" applyFont="1" applyFill="1" applyBorder="1" applyAlignment="1">
      <alignment horizontal="center"/>
    </xf>
    <xf numFmtId="49" fontId="23" fillId="20" borderId="66" xfId="7" applyNumberFormat="1" applyFont="1" applyFill="1" applyBorder="1" applyAlignment="1">
      <alignment horizontal="center"/>
    </xf>
    <xf numFmtId="49" fontId="23" fillId="20" borderId="67" xfId="7" applyNumberFormat="1" applyFont="1" applyFill="1" applyBorder="1" applyAlignment="1">
      <alignment horizontal="center"/>
    </xf>
    <xf numFmtId="49" fontId="14" fillId="0" borderId="0" xfId="7" applyNumberFormat="1" applyBorder="1" applyAlignment="1">
      <alignment wrapText="1"/>
    </xf>
    <xf numFmtId="49" fontId="14" fillId="0" borderId="47" xfId="7" applyNumberFormat="1" applyFont="1" applyBorder="1"/>
    <xf numFmtId="0" fontId="14" fillId="0" borderId="0" xfId="7" applyAlignment="1">
      <alignment wrapText="1"/>
    </xf>
    <xf numFmtId="49" fontId="54" fillId="0" borderId="0" xfId="7" applyNumberFormat="1" applyFont="1"/>
    <xf numFmtId="49" fontId="14" fillId="0" borderId="69" xfId="7" applyNumberFormat="1" applyBorder="1"/>
    <xf numFmtId="49" fontId="14" fillId="0" borderId="48" xfId="7" applyNumberFormat="1" applyFont="1" applyBorder="1"/>
    <xf numFmtId="49" fontId="43" fillId="0" borderId="25" xfId="7" applyNumberFormat="1" applyFont="1" applyBorder="1"/>
    <xf numFmtId="49" fontId="23" fillId="20" borderId="21" xfId="7" applyNumberFormat="1" applyFont="1" applyFill="1" applyBorder="1" applyAlignment="1">
      <alignment horizontal="center" wrapText="1"/>
    </xf>
    <xf numFmtId="49" fontId="23" fillId="0" borderId="5" xfId="7" applyNumberFormat="1" applyFont="1" applyBorder="1"/>
    <xf numFmtId="49" fontId="57" fillId="0" borderId="31" xfId="7" applyNumberFormat="1" applyFont="1" applyBorder="1" applyAlignment="1">
      <alignment wrapText="1"/>
    </xf>
    <xf numFmtId="49" fontId="14" fillId="0" borderId="1" xfId="7" applyNumberFormat="1" applyFill="1" applyBorder="1"/>
    <xf numFmtId="49" fontId="23" fillId="0" borderId="0" xfId="7" applyNumberFormat="1" applyFont="1" applyBorder="1"/>
    <xf numFmtId="49" fontId="14" fillId="0" borderId="31" xfId="7" applyNumberFormat="1" applyBorder="1" applyAlignment="1">
      <alignment wrapText="1"/>
    </xf>
    <xf numFmtId="49" fontId="14" fillId="0" borderId="2" xfId="7" applyNumberFormat="1" applyBorder="1"/>
    <xf numFmtId="49" fontId="58" fillId="0" borderId="31" xfId="7" applyNumberFormat="1" applyFont="1" applyBorder="1" applyAlignment="1">
      <alignment wrapText="1"/>
    </xf>
    <xf numFmtId="49" fontId="34" fillId="0" borderId="31" xfId="7" applyNumberFormat="1" applyFont="1" applyFill="1" applyBorder="1" applyAlignment="1">
      <alignment wrapText="1"/>
    </xf>
    <xf numFmtId="49" fontId="34" fillId="0" borderId="31" xfId="7" applyNumberFormat="1" applyFont="1" applyBorder="1" applyAlignment="1">
      <alignment wrapText="1"/>
    </xf>
    <xf numFmtId="49" fontId="14" fillId="0" borderId="1" xfId="7" applyNumberFormat="1" applyBorder="1"/>
    <xf numFmtId="0" fontId="14" fillId="0" borderId="31" xfId="7" applyFont="1" applyBorder="1" applyAlignment="1">
      <alignment vertical="center" wrapText="1"/>
    </xf>
    <xf numFmtId="0" fontId="23" fillId="0" borderId="4" xfId="7" applyFont="1" applyBorder="1"/>
    <xf numFmtId="0" fontId="14" fillId="0" borderId="31" xfId="7" applyFont="1" applyBorder="1" applyAlignment="1">
      <alignment horizontal="justify" vertical="center"/>
    </xf>
    <xf numFmtId="0" fontId="23" fillId="0" borderId="2" xfId="7" applyFont="1" applyBorder="1"/>
    <xf numFmtId="0" fontId="14" fillId="0" borderId="2" xfId="7" applyFont="1" applyBorder="1"/>
    <xf numFmtId="0" fontId="57" fillId="0" borderId="31" xfId="7" applyFont="1" applyBorder="1" applyAlignment="1">
      <alignment horizontal="justify" vertical="center"/>
    </xf>
    <xf numFmtId="0" fontId="14" fillId="0" borderId="1" xfId="7" applyFont="1" applyBorder="1" applyAlignment="1">
      <alignment horizontal="justify" vertical="center"/>
    </xf>
    <xf numFmtId="49" fontId="14" fillId="0" borderId="2" xfId="7" applyNumberFormat="1" applyFont="1" applyBorder="1"/>
    <xf numFmtId="49" fontId="14" fillId="0" borderId="0" xfId="7" applyNumberFormat="1" applyFont="1" applyBorder="1"/>
    <xf numFmtId="49" fontId="14" fillId="0" borderId="31" xfId="7" applyNumberFormat="1" applyBorder="1"/>
    <xf numFmtId="49" fontId="14" fillId="0" borderId="1" xfId="7" applyNumberFormat="1" applyBorder="1" applyAlignment="1">
      <alignment wrapText="1"/>
    </xf>
    <xf numFmtId="49" fontId="14" fillId="0" borderId="7" xfId="7" applyNumberFormat="1" applyBorder="1"/>
    <xf numFmtId="49" fontId="59" fillId="0" borderId="0" xfId="7" applyNumberFormat="1" applyFont="1"/>
    <xf numFmtId="49" fontId="23" fillId="20" borderId="17" xfId="7" applyNumberFormat="1" applyFont="1" applyFill="1" applyBorder="1" applyAlignment="1">
      <alignment horizontal="center" wrapText="1"/>
    </xf>
    <xf numFmtId="0" fontId="14" fillId="6" borderId="19" xfId="7" applyFill="1" applyBorder="1" applyAlignment="1">
      <alignment horizontal="center" vertical="center"/>
    </xf>
    <xf numFmtId="49" fontId="14" fillId="0" borderId="23" xfId="7" applyNumberFormat="1" applyBorder="1"/>
    <xf numFmtId="0" fontId="60" fillId="6" borderId="14" xfId="7" applyFont="1" applyFill="1" applyBorder="1" applyAlignment="1">
      <alignment horizontal="center" vertical="center" wrapText="1"/>
    </xf>
    <xf numFmtId="49" fontId="14" fillId="0" borderId="15" xfId="7" applyNumberFormat="1" applyBorder="1"/>
    <xf numFmtId="49" fontId="43" fillId="0" borderId="0" xfId="8" applyNumberFormat="1" applyFont="1"/>
    <xf numFmtId="0" fontId="14" fillId="0" borderId="0" xfId="8"/>
    <xf numFmtId="49" fontId="23" fillId="20" borderId="49" xfId="8" applyNumberFormat="1" applyFont="1" applyFill="1" applyBorder="1" applyAlignment="1">
      <alignment horizontal="center"/>
    </xf>
    <xf numFmtId="49" fontId="23" fillId="20" borderId="73" xfId="8" applyNumberFormat="1" applyFont="1" applyFill="1" applyBorder="1" applyAlignment="1">
      <alignment horizontal="center"/>
    </xf>
    <xf numFmtId="49" fontId="23" fillId="20" borderId="50" xfId="8" applyNumberFormat="1" applyFont="1" applyFill="1" applyBorder="1" applyAlignment="1">
      <alignment horizontal="center" wrapText="1"/>
    </xf>
    <xf numFmtId="49" fontId="23" fillId="20" borderId="50" xfId="8" applyNumberFormat="1" applyFont="1" applyFill="1" applyBorder="1" applyAlignment="1">
      <alignment horizontal="center"/>
    </xf>
    <xf numFmtId="49" fontId="23" fillId="20" borderId="51" xfId="8" applyNumberFormat="1" applyFont="1" applyFill="1" applyBorder="1" applyAlignment="1">
      <alignment horizontal="center"/>
    </xf>
    <xf numFmtId="49" fontId="14" fillId="0" borderId="0" xfId="8" applyNumberFormat="1"/>
    <xf numFmtId="0" fontId="14" fillId="9" borderId="9" xfId="8" applyFont="1" applyFill="1" applyBorder="1" applyAlignment="1">
      <alignment wrapText="1"/>
    </xf>
    <xf numFmtId="0" fontId="61" fillId="9" borderId="27" xfId="8" applyFont="1" applyFill="1" applyBorder="1" applyAlignment="1">
      <alignment wrapText="1"/>
    </xf>
    <xf numFmtId="0" fontId="63" fillId="9" borderId="5" xfId="8" applyFont="1" applyFill="1" applyBorder="1" applyAlignment="1">
      <alignment wrapText="1"/>
    </xf>
    <xf numFmtId="0" fontId="23" fillId="9" borderId="27" xfId="8" applyFont="1" applyFill="1" applyBorder="1" applyAlignment="1">
      <alignment wrapText="1"/>
    </xf>
    <xf numFmtId="0" fontId="14" fillId="9" borderId="27" xfId="8" applyFont="1" applyFill="1" applyBorder="1" applyAlignment="1">
      <alignment wrapText="1"/>
    </xf>
    <xf numFmtId="0" fontId="62" fillId="9" borderId="1" xfId="8" applyFont="1" applyFill="1" applyBorder="1" applyAlignment="1">
      <alignment horizontal="center" vertical="center" wrapText="1"/>
    </xf>
    <xf numFmtId="0" fontId="14" fillId="9" borderId="1" xfId="8" applyFont="1" applyFill="1" applyBorder="1" applyAlignment="1">
      <alignment wrapText="1"/>
    </xf>
    <xf numFmtId="49" fontId="14" fillId="9" borderId="27" xfId="8" applyNumberFormat="1" applyFill="1" applyBorder="1" applyAlignment="1">
      <alignment wrapText="1"/>
    </xf>
    <xf numFmtId="0" fontId="63" fillId="9" borderId="1" xfId="8" applyFont="1" applyFill="1" applyBorder="1" applyAlignment="1">
      <alignment wrapText="1"/>
    </xf>
    <xf numFmtId="0" fontId="61" fillId="9" borderId="1" xfId="8" applyFont="1" applyFill="1" applyBorder="1" applyAlignment="1">
      <alignment wrapText="1"/>
    </xf>
    <xf numFmtId="49" fontId="14" fillId="9" borderId="1" xfId="8" applyNumberFormat="1" applyFill="1" applyBorder="1" applyAlignment="1">
      <alignment wrapText="1"/>
    </xf>
    <xf numFmtId="49" fontId="63" fillId="9" borderId="1" xfId="8" applyNumberFormat="1" applyFont="1" applyFill="1" applyBorder="1" applyAlignment="1">
      <alignment wrapText="1"/>
    </xf>
    <xf numFmtId="0" fontId="14" fillId="9" borderId="21" xfId="8" applyFont="1" applyFill="1" applyBorder="1" applyAlignment="1">
      <alignment wrapText="1"/>
    </xf>
    <xf numFmtId="0" fontId="63" fillId="9" borderId="2" xfId="8" applyFont="1" applyFill="1" applyBorder="1" applyAlignment="1">
      <alignment wrapText="1"/>
    </xf>
    <xf numFmtId="49" fontId="14" fillId="21" borderId="75" xfId="8" applyNumberFormat="1" applyFill="1" applyBorder="1" applyAlignment="1">
      <alignment horizontal="left" vertical="center" wrapText="1" shrinkToFit="1"/>
    </xf>
    <xf numFmtId="0" fontId="14" fillId="0" borderId="3" xfId="8" applyBorder="1" applyAlignment="1">
      <alignment horizontal="left" vertical="center" wrapText="1" shrinkToFit="1"/>
    </xf>
    <xf numFmtId="49" fontId="63" fillId="0" borderId="3" xfId="8" applyNumberFormat="1" applyFont="1" applyBorder="1" applyAlignment="1">
      <alignment wrapText="1"/>
    </xf>
    <xf numFmtId="0" fontId="14" fillId="9" borderId="3" xfId="8" applyFont="1" applyFill="1" applyBorder="1" applyAlignment="1">
      <alignment wrapText="1"/>
    </xf>
    <xf numFmtId="0" fontId="14" fillId="0" borderId="15" xfId="8" applyBorder="1" applyAlignment="1">
      <alignment vertical="center" wrapText="1"/>
    </xf>
    <xf numFmtId="0" fontId="14" fillId="9" borderId="32" xfId="8" applyFill="1" applyBorder="1" applyAlignment="1">
      <alignment horizontal="left" vertical="center" wrapText="1" shrinkToFit="1"/>
    </xf>
    <xf numFmtId="0" fontId="14" fillId="6" borderId="35" xfId="8" applyFill="1" applyBorder="1" applyAlignment="1">
      <alignment vertical="center" wrapText="1"/>
    </xf>
    <xf numFmtId="0" fontId="34" fillId="0" borderId="26" xfId="8" applyFont="1" applyBorder="1" applyAlignment="1">
      <alignment vertical="center" wrapText="1"/>
    </xf>
    <xf numFmtId="49" fontId="34" fillId="0" borderId="26" xfId="8" applyNumberFormat="1" applyFont="1" applyBorder="1" applyAlignment="1">
      <alignment wrapText="1"/>
    </xf>
    <xf numFmtId="0" fontId="14" fillId="6" borderId="26" xfId="8" applyFill="1" applyBorder="1" applyAlignment="1">
      <alignment horizontal="center" vertical="center" wrapText="1" shrinkToFit="1"/>
    </xf>
    <xf numFmtId="49" fontId="14" fillId="0" borderId="58" xfId="8" applyNumberFormat="1" applyBorder="1" applyAlignment="1">
      <alignment vertical="center"/>
    </xf>
    <xf numFmtId="49" fontId="14" fillId="0" borderId="32" xfId="8" applyNumberFormat="1" applyBorder="1" applyAlignment="1">
      <alignment horizontal="left" vertical="center" wrapText="1" shrinkToFit="1"/>
    </xf>
    <xf numFmtId="49" fontId="14" fillId="0" borderId="11" xfId="8" applyNumberFormat="1" applyBorder="1" applyAlignment="1">
      <alignment wrapText="1"/>
    </xf>
    <xf numFmtId="49" fontId="34" fillId="0" borderId="11" xfId="8" applyNumberFormat="1" applyFont="1" applyBorder="1" applyAlignment="1">
      <alignment wrapText="1"/>
    </xf>
    <xf numFmtId="49" fontId="14" fillId="0" borderId="2" xfId="8" applyNumberFormat="1" applyFont="1" applyBorder="1" applyAlignment="1">
      <alignment wrapText="1"/>
    </xf>
    <xf numFmtId="49" fontId="14" fillId="0" borderId="1" xfId="8" applyNumberFormat="1" applyFont="1" applyBorder="1" applyAlignment="1">
      <alignment wrapText="1"/>
    </xf>
    <xf numFmtId="49" fontId="14" fillId="0" borderId="26" xfId="8" applyNumberFormat="1" applyFont="1" applyBorder="1" applyAlignment="1">
      <alignment wrapText="1"/>
    </xf>
    <xf numFmtId="49" fontId="14" fillId="0" borderId="3" xfId="8" applyNumberFormat="1" applyFont="1" applyBorder="1" applyAlignment="1">
      <alignment wrapText="1"/>
    </xf>
    <xf numFmtId="49" fontId="14" fillId="0" borderId="0" xfId="8" applyNumberFormat="1" applyBorder="1" applyAlignment="1">
      <alignment wrapText="1"/>
    </xf>
    <xf numFmtId="49" fontId="22" fillId="0" borderId="0" xfId="8" applyNumberFormat="1" applyFont="1" applyBorder="1" applyAlignment="1">
      <alignment wrapText="1"/>
    </xf>
    <xf numFmtId="49" fontId="14" fillId="0" borderId="0" xfId="8" applyNumberFormat="1" applyBorder="1"/>
    <xf numFmtId="0" fontId="14" fillId="0" borderId="0" xfId="8" applyBorder="1" applyAlignment="1">
      <alignment horizontal="left" vertical="center" wrapText="1" shrinkToFit="1"/>
    </xf>
    <xf numFmtId="0" fontId="56" fillId="0" borderId="0" xfId="8" applyFont="1" applyBorder="1" applyAlignment="1">
      <alignment horizontal="left" vertical="center" wrapText="1" shrinkToFit="1"/>
    </xf>
    <xf numFmtId="0" fontId="49" fillId="0" borderId="25" xfId="8" applyFont="1" applyBorder="1" applyAlignment="1">
      <alignment vertical="center"/>
    </xf>
    <xf numFmtId="0" fontId="14" fillId="21" borderId="19" xfId="8" applyFill="1" applyBorder="1" applyAlignment="1">
      <alignment horizontal="left" vertical="center" wrapText="1" shrinkToFit="1"/>
    </xf>
    <xf numFmtId="0" fontId="14" fillId="0" borderId="1" xfId="8" applyBorder="1" applyAlignment="1">
      <alignment horizontal="left" vertical="center" wrapText="1" shrinkToFit="1"/>
    </xf>
    <xf numFmtId="0" fontId="49" fillId="21" borderId="77" xfId="8" applyFont="1" applyFill="1" applyBorder="1" applyAlignment="1">
      <alignment horizontal="center" vertical="center" wrapText="1"/>
    </xf>
    <xf numFmtId="0" fontId="49" fillId="21" borderId="21" xfId="8" applyFont="1" applyFill="1" applyBorder="1" applyAlignment="1">
      <alignment horizontal="center" vertical="center" wrapText="1"/>
    </xf>
    <xf numFmtId="49" fontId="14" fillId="0" borderId="22" xfId="8" applyNumberFormat="1" applyBorder="1" applyAlignment="1">
      <alignment vertical="center" wrapText="1"/>
    </xf>
    <xf numFmtId="0" fontId="14" fillId="15" borderId="14" xfId="8" applyFill="1" applyBorder="1" applyAlignment="1">
      <alignment horizontal="left" vertical="center" wrapText="1" shrinkToFit="1"/>
    </xf>
    <xf numFmtId="0" fontId="14" fillId="17" borderId="61" xfId="8" applyFill="1" applyBorder="1" applyAlignment="1">
      <alignment horizontal="center" vertical="center" wrapText="1" shrinkToFit="1"/>
    </xf>
    <xf numFmtId="0" fontId="14" fillId="17" borderId="3" xfId="8" applyFill="1" applyBorder="1" applyAlignment="1">
      <alignment horizontal="center" vertical="center" wrapText="1" shrinkToFit="1"/>
    </xf>
    <xf numFmtId="49" fontId="14" fillId="0" borderId="15" xfId="8" applyNumberFormat="1" applyBorder="1" applyAlignment="1">
      <alignment vertical="center"/>
    </xf>
    <xf numFmtId="0" fontId="14" fillId="0" borderId="0" xfId="8" applyAlignment="1">
      <alignment wrapText="1"/>
    </xf>
    <xf numFmtId="0" fontId="64" fillId="0" borderId="78" xfId="8" applyFont="1" applyBorder="1"/>
    <xf numFmtId="0" fontId="64" fillId="0" borderId="78" xfId="8" applyFont="1" applyBorder="1" applyAlignment="1">
      <alignment wrapText="1"/>
    </xf>
    <xf numFmtId="0" fontId="64" fillId="0" borderId="51" xfId="8" applyFont="1" applyBorder="1"/>
    <xf numFmtId="0" fontId="14" fillId="0" borderId="11" xfId="8" applyBorder="1"/>
    <xf numFmtId="0" fontId="65" fillId="0" borderId="11" xfId="8" applyFont="1" applyBorder="1" applyAlignment="1">
      <alignment vertical="top" wrapText="1"/>
    </xf>
    <xf numFmtId="0" fontId="14" fillId="0" borderId="18" xfId="8" applyBorder="1" applyAlignment="1">
      <alignment wrapText="1"/>
    </xf>
    <xf numFmtId="0" fontId="14" fillId="0" borderId="1" xfId="8" applyBorder="1"/>
    <xf numFmtId="0" fontId="65" fillId="0" borderId="1" xfId="8" applyFont="1" applyBorder="1" applyAlignment="1">
      <alignment wrapText="1"/>
    </xf>
    <xf numFmtId="0" fontId="65" fillId="0" borderId="1" xfId="8" applyFont="1" applyBorder="1" applyAlignment="1">
      <alignment vertical="top" wrapText="1"/>
    </xf>
    <xf numFmtId="0" fontId="14" fillId="0" borderId="23" xfId="8" applyBorder="1" applyAlignment="1">
      <alignment wrapText="1"/>
    </xf>
    <xf numFmtId="0" fontId="63" fillId="0" borderId="1" xfId="8" applyFont="1" applyBorder="1"/>
    <xf numFmtId="0" fontId="68" fillId="0" borderId="1" xfId="8" applyFont="1" applyBorder="1" applyAlignment="1">
      <alignment wrapText="1"/>
    </xf>
    <xf numFmtId="0" fontId="68" fillId="0" borderId="1" xfId="8" applyFont="1" applyBorder="1" applyAlignment="1">
      <alignment vertical="top" wrapText="1"/>
    </xf>
    <xf numFmtId="0" fontId="63" fillId="0" borderId="23" xfId="8" applyFont="1" applyBorder="1" applyAlignment="1">
      <alignment vertical="top" wrapText="1"/>
    </xf>
    <xf numFmtId="0" fontId="14" fillId="0" borderId="23" xfId="8" applyFont="1" applyBorder="1" applyAlignment="1">
      <alignment vertical="top" wrapText="1"/>
    </xf>
    <xf numFmtId="0" fontId="14" fillId="0" borderId="23" xfId="8" applyBorder="1" applyAlignment="1">
      <alignment vertical="top" wrapText="1"/>
    </xf>
    <xf numFmtId="0" fontId="54" fillId="0" borderId="23" xfId="8" applyFont="1" applyBorder="1" applyAlignment="1">
      <alignment wrapText="1"/>
    </xf>
    <xf numFmtId="0" fontId="14" fillId="0" borderId="3" xfId="8" applyBorder="1"/>
    <xf numFmtId="0" fontId="65" fillId="0" borderId="3" xfId="8" applyFont="1" applyBorder="1" applyAlignment="1">
      <alignment vertical="top" wrapText="1"/>
    </xf>
    <xf numFmtId="0" fontId="14" fillId="0" borderId="15" xfId="8" applyFont="1" applyBorder="1" applyAlignment="1">
      <alignment vertical="top" wrapText="1"/>
    </xf>
    <xf numFmtId="0" fontId="69" fillId="28" borderId="24" xfId="8" applyFont="1" applyFill="1" applyBorder="1" applyAlignment="1">
      <alignment vertical="center" wrapText="1"/>
    </xf>
    <xf numFmtId="0" fontId="69" fillId="28" borderId="76" xfId="8" applyFont="1" applyFill="1" applyBorder="1" applyAlignment="1">
      <alignment vertical="center" wrapText="1"/>
    </xf>
    <xf numFmtId="0" fontId="69" fillId="28" borderId="81" xfId="8" applyFont="1" applyFill="1" applyBorder="1" applyAlignment="1">
      <alignment vertical="center" wrapText="1"/>
    </xf>
    <xf numFmtId="0" fontId="69" fillId="28" borderId="82" xfId="8" applyFont="1" applyFill="1" applyBorder="1" applyAlignment="1">
      <alignment vertical="center" wrapText="1"/>
    </xf>
    <xf numFmtId="0" fontId="70" fillId="29" borderId="0" xfId="8" applyFont="1" applyFill="1" applyBorder="1" applyAlignment="1">
      <alignment vertical="center" wrapText="1"/>
    </xf>
    <xf numFmtId="0" fontId="70" fillId="29" borderId="32" xfId="8" applyFont="1" applyFill="1" applyBorder="1" applyAlignment="1">
      <alignment vertical="center" wrapText="1"/>
    </xf>
    <xf numFmtId="0" fontId="71" fillId="29" borderId="83" xfId="8" applyFont="1" applyFill="1" applyBorder="1" applyAlignment="1">
      <alignment horizontal="center" vertical="center"/>
    </xf>
    <xf numFmtId="0" fontId="71" fillId="29" borderId="84" xfId="8" applyFont="1" applyFill="1" applyBorder="1" applyAlignment="1">
      <alignment horizontal="center" vertical="center"/>
    </xf>
    <xf numFmtId="0" fontId="14" fillId="5" borderId="0" xfId="8" applyFill="1"/>
    <xf numFmtId="0" fontId="70" fillId="0" borderId="0" xfId="8" applyFont="1" applyBorder="1" applyAlignment="1">
      <alignment vertical="center" wrapText="1"/>
    </xf>
    <xf numFmtId="0" fontId="70" fillId="0" borderId="32" xfId="8" applyFont="1" applyBorder="1" applyAlignment="1">
      <alignment vertical="center" wrapText="1"/>
    </xf>
    <xf numFmtId="0" fontId="71" fillId="0" borderId="83" xfId="8" applyFont="1" applyBorder="1" applyAlignment="1">
      <alignment horizontal="center" vertical="center"/>
    </xf>
    <xf numFmtId="0" fontId="71" fillId="0" borderId="84" xfId="8" applyFont="1" applyBorder="1" applyAlignment="1">
      <alignment horizontal="center" vertical="center"/>
    </xf>
    <xf numFmtId="0" fontId="72" fillId="0" borderId="0" xfId="8" applyFont="1"/>
    <xf numFmtId="0" fontId="71" fillId="29" borderId="85" xfId="8" applyFont="1" applyFill="1" applyBorder="1" applyAlignment="1">
      <alignment horizontal="center" vertical="center"/>
    </xf>
    <xf numFmtId="0" fontId="71" fillId="29" borderId="86" xfId="8" applyFont="1" applyFill="1" applyBorder="1" applyAlignment="1">
      <alignment horizontal="center" vertical="center"/>
    </xf>
    <xf numFmtId="0" fontId="23" fillId="0" borderId="0" xfId="8" applyFont="1"/>
    <xf numFmtId="0" fontId="23" fillId="23" borderId="24" xfId="8" applyFont="1" applyFill="1" applyBorder="1" applyAlignment="1">
      <alignment horizontal="center"/>
    </xf>
    <xf numFmtId="0" fontId="23" fillId="23" borderId="76" xfId="8" applyFont="1" applyFill="1" applyBorder="1" applyAlignment="1">
      <alignment horizontal="left"/>
    </xf>
    <xf numFmtId="0" fontId="75" fillId="23" borderId="33" xfId="8" applyFont="1" applyFill="1" applyBorder="1" applyAlignment="1">
      <alignment horizontal="left"/>
    </xf>
    <xf numFmtId="0" fontId="14" fillId="0" borderId="0" xfId="8" applyAlignment="1">
      <alignment horizontal="center"/>
    </xf>
    <xf numFmtId="0" fontId="23" fillId="0" borderId="80" xfId="8" applyFont="1" applyBorder="1"/>
    <xf numFmtId="0" fontId="14" fillId="0" borderId="87" xfId="8" applyBorder="1" applyAlignment="1">
      <alignment horizontal="center"/>
    </xf>
    <xf numFmtId="0" fontId="14" fillId="19" borderId="23" xfId="8" applyFill="1" applyBorder="1" applyAlignment="1">
      <alignment horizontal="center"/>
    </xf>
    <xf numFmtId="0" fontId="54" fillId="0" borderId="32" xfId="8" applyFont="1" applyBorder="1"/>
    <xf numFmtId="0" fontId="14" fillId="0" borderId="0" xfId="8" applyBorder="1" applyAlignment="1">
      <alignment horizontal="center"/>
    </xf>
    <xf numFmtId="0" fontId="14" fillId="19" borderId="54" xfId="8" applyFill="1" applyBorder="1" applyAlignment="1">
      <alignment horizontal="center"/>
    </xf>
    <xf numFmtId="0" fontId="54" fillId="0" borderId="32" xfId="8" applyFont="1" applyBorder="1" applyAlignment="1">
      <alignment wrapText="1"/>
    </xf>
    <xf numFmtId="0" fontId="77" fillId="24" borderId="32" xfId="8" applyFont="1" applyFill="1" applyBorder="1"/>
    <xf numFmtId="0" fontId="77" fillId="24" borderId="0" xfId="8" applyFont="1" applyFill="1" applyBorder="1" applyAlignment="1">
      <alignment horizontal="center"/>
    </xf>
    <xf numFmtId="0" fontId="77" fillId="24" borderId="54" xfId="8" applyFont="1" applyFill="1" applyBorder="1" applyAlignment="1">
      <alignment horizontal="center"/>
    </xf>
    <xf numFmtId="0" fontId="54" fillId="0" borderId="80" xfId="8" applyFont="1" applyBorder="1"/>
    <xf numFmtId="0" fontId="54" fillId="0" borderId="87" xfId="8" applyFont="1" applyBorder="1" applyAlignment="1">
      <alignment horizontal="center"/>
    </xf>
    <xf numFmtId="0" fontId="54" fillId="19" borderId="23" xfId="8" applyFont="1" applyFill="1" applyBorder="1" applyAlignment="1">
      <alignment horizontal="center"/>
    </xf>
    <xf numFmtId="0" fontId="54" fillId="0" borderId="80" xfId="8" applyFont="1" applyBorder="1" applyAlignment="1">
      <alignment wrapText="1"/>
    </xf>
    <xf numFmtId="0" fontId="54" fillId="0" borderId="88" xfId="8" applyFont="1" applyBorder="1"/>
    <xf numFmtId="0" fontId="14" fillId="0" borderId="8" xfId="8" applyBorder="1" applyAlignment="1">
      <alignment horizontal="center"/>
    </xf>
    <xf numFmtId="0" fontId="14" fillId="19" borderId="28" xfId="8" applyFill="1" applyBorder="1" applyAlignment="1">
      <alignment horizontal="center"/>
    </xf>
    <xf numFmtId="0" fontId="23" fillId="10" borderId="75" xfId="8" applyFont="1" applyFill="1" applyBorder="1" applyAlignment="1">
      <alignment horizontal="left"/>
    </xf>
    <xf numFmtId="0" fontId="23" fillId="10" borderId="89" xfId="8" applyFont="1" applyFill="1" applyBorder="1" applyAlignment="1">
      <alignment horizontal="center"/>
    </xf>
    <xf numFmtId="0" fontId="23" fillId="10" borderId="15" xfId="8" applyFont="1" applyFill="1" applyBorder="1" applyAlignment="1">
      <alignment horizontal="center"/>
    </xf>
    <xf numFmtId="0" fontId="23" fillId="0" borderId="0" xfId="8" applyFont="1" applyAlignment="1">
      <alignment horizontal="center"/>
    </xf>
    <xf numFmtId="0" fontId="23" fillId="23" borderId="0" xfId="8" applyFont="1" applyFill="1" applyBorder="1" applyAlignment="1">
      <alignment horizontal="center"/>
    </xf>
    <xf numFmtId="0" fontId="54" fillId="0" borderId="0" xfId="8" applyFont="1" applyBorder="1" applyAlignment="1">
      <alignment horizontal="center"/>
    </xf>
    <xf numFmtId="0" fontId="14" fillId="7" borderId="0" xfId="8" applyFill="1"/>
    <xf numFmtId="0" fontId="34" fillId="0" borderId="3" xfId="8" applyFont="1" applyBorder="1" applyAlignment="1">
      <alignment wrapText="1"/>
    </xf>
    <xf numFmtId="0" fontId="21" fillId="0" borderId="0" xfId="9"/>
    <xf numFmtId="0" fontId="79" fillId="5" borderId="0" xfId="9" applyFont="1" applyFill="1"/>
    <xf numFmtId="0" fontId="21" fillId="5" borderId="0" xfId="9" applyFill="1"/>
    <xf numFmtId="49" fontId="23" fillId="0" borderId="49" xfId="9" applyNumberFormat="1" applyFont="1" applyFill="1" applyBorder="1"/>
    <xf numFmtId="49" fontId="23" fillId="0" borderId="50" xfId="9" applyNumberFormat="1" applyFont="1" applyFill="1" applyBorder="1" applyAlignment="1">
      <alignment horizontal="left"/>
    </xf>
    <xf numFmtId="49" fontId="23" fillId="0" borderId="50" xfId="9" applyNumberFormat="1" applyFont="1" applyFill="1" applyBorder="1"/>
    <xf numFmtId="49" fontId="23" fillId="0" borderId="51" xfId="9" applyNumberFormat="1" applyFont="1" applyFill="1" applyBorder="1" applyAlignment="1">
      <alignment wrapText="1"/>
    </xf>
    <xf numFmtId="49" fontId="23" fillId="0" borderId="56" xfId="9" applyNumberFormat="1" applyFont="1" applyFill="1" applyBorder="1"/>
    <xf numFmtId="49" fontId="23" fillId="0" borderId="58" xfId="9" applyNumberFormat="1" applyFont="1" applyFill="1" applyBorder="1" applyAlignment="1">
      <alignment horizontal="left"/>
    </xf>
    <xf numFmtId="49" fontId="23" fillId="0" borderId="58" xfId="9" applyNumberFormat="1" applyFont="1" applyFill="1" applyBorder="1"/>
    <xf numFmtId="49" fontId="23" fillId="0" borderId="41" xfId="9" applyNumberFormat="1" applyFont="1" applyFill="1" applyBorder="1"/>
    <xf numFmtId="0" fontId="80" fillId="5" borderId="0" xfId="9" applyFont="1" applyFill="1" applyAlignment="1">
      <alignment horizontal="left" vertical="center"/>
    </xf>
    <xf numFmtId="49" fontId="23" fillId="0" borderId="17" xfId="9" applyNumberFormat="1" applyFont="1" applyFill="1" applyBorder="1"/>
    <xf numFmtId="2" fontId="23" fillId="0" borderId="18" xfId="9" applyNumberFormat="1" applyFont="1" applyFill="1" applyBorder="1"/>
    <xf numFmtId="49" fontId="23" fillId="0" borderId="37" xfId="9" applyNumberFormat="1" applyFont="1" applyFill="1" applyBorder="1"/>
    <xf numFmtId="49" fontId="44" fillId="0" borderId="19" xfId="9" applyNumberFormat="1" applyFont="1" applyFill="1" applyBorder="1"/>
    <xf numFmtId="2" fontId="45" fillId="0" borderId="23" xfId="9" applyNumberFormat="1" applyFont="1" applyFill="1" applyBorder="1"/>
    <xf numFmtId="49" fontId="45" fillId="0" borderId="36" xfId="9" applyNumberFormat="1" applyFont="1" applyFill="1" applyBorder="1"/>
    <xf numFmtId="49" fontId="46" fillId="0" borderId="19" xfId="9" applyNumberFormat="1" applyFont="1" applyFill="1" applyBorder="1"/>
    <xf numFmtId="0" fontId="47" fillId="0" borderId="23" xfId="9" applyNumberFormat="1" applyFont="1" applyFill="1" applyBorder="1"/>
    <xf numFmtId="49" fontId="47" fillId="0" borderId="36" xfId="9" applyNumberFormat="1" applyFont="1" applyFill="1" applyBorder="1"/>
    <xf numFmtId="2" fontId="47" fillId="0" borderId="36" xfId="9" applyNumberFormat="1" applyFont="1" applyFill="1" applyBorder="1"/>
    <xf numFmtId="2" fontId="45" fillId="0" borderId="36" xfId="9" applyNumberFormat="1" applyFont="1" applyFill="1" applyBorder="1"/>
    <xf numFmtId="49" fontId="46" fillId="0" borderId="14" xfId="9" applyNumberFormat="1" applyFont="1" applyFill="1" applyBorder="1"/>
    <xf numFmtId="0" fontId="47" fillId="0" borderId="15" xfId="9" applyNumberFormat="1" applyFont="1" applyFill="1" applyBorder="1"/>
    <xf numFmtId="2" fontId="47" fillId="0" borderId="41" xfId="9" applyNumberFormat="1" applyFont="1" applyFill="1" applyBorder="1"/>
    <xf numFmtId="49" fontId="44" fillId="0" borderId="53" xfId="9" applyNumberFormat="1" applyFont="1" applyFill="1" applyBorder="1"/>
    <xf numFmtId="0" fontId="21" fillId="0" borderId="36" xfId="9" applyNumberFormat="1" applyFill="1" applyBorder="1" applyAlignment="1">
      <alignment horizontal="left" vertical="top" wrapText="1"/>
    </xf>
    <xf numFmtId="0" fontId="47" fillId="0" borderId="54" xfId="9" applyNumberFormat="1" applyFont="1" applyFill="1" applyBorder="1"/>
    <xf numFmtId="0" fontId="47" fillId="0" borderId="39" xfId="9" applyNumberFormat="1" applyFont="1" applyFill="1" applyBorder="1"/>
    <xf numFmtId="0" fontId="23" fillId="0" borderId="18" xfId="9" applyNumberFormat="1" applyFont="1" applyFill="1" applyBorder="1"/>
    <xf numFmtId="0" fontId="23" fillId="0" borderId="36" xfId="9" applyNumberFormat="1" applyFont="1" applyFill="1" applyBorder="1"/>
    <xf numFmtId="49" fontId="44" fillId="0" borderId="19" xfId="9" applyNumberFormat="1" applyFont="1" applyFill="1" applyBorder="1" applyAlignment="1">
      <alignment wrapText="1"/>
    </xf>
    <xf numFmtId="0" fontId="47" fillId="0" borderId="36" xfId="9" applyNumberFormat="1" applyFont="1" applyFill="1" applyBorder="1"/>
    <xf numFmtId="0" fontId="47" fillId="0" borderId="28" xfId="9" applyNumberFormat="1" applyFont="1" applyFill="1" applyBorder="1"/>
    <xf numFmtId="49" fontId="44" fillId="0" borderId="14" xfId="9" applyNumberFormat="1" applyFont="1" applyFill="1" applyBorder="1"/>
    <xf numFmtId="0" fontId="47" fillId="0" borderId="15" xfId="9" applyNumberFormat="1" applyFont="1" applyFill="1" applyBorder="1" applyAlignment="1">
      <alignment horizontal="right"/>
    </xf>
    <xf numFmtId="0" fontId="47" fillId="0" borderId="41" xfId="9" applyNumberFormat="1" applyFont="1" applyFill="1" applyBorder="1" applyAlignment="1">
      <alignment horizontal="left"/>
    </xf>
    <xf numFmtId="0" fontId="47" fillId="0" borderId="54" xfId="9" applyNumberFormat="1" applyFont="1" applyFill="1" applyBorder="1" applyAlignment="1">
      <alignment horizontal="right"/>
    </xf>
    <xf numFmtId="0" fontId="47" fillId="0" borderId="39" xfId="9" applyNumberFormat="1" applyFont="1" applyFill="1" applyBorder="1" applyAlignment="1">
      <alignment horizontal="right"/>
    </xf>
    <xf numFmtId="0" fontId="21" fillId="0" borderId="18" xfId="9" applyNumberFormat="1" applyFill="1" applyBorder="1"/>
    <xf numFmtId="0" fontId="21" fillId="0" borderId="36" xfId="9" applyNumberFormat="1" applyFill="1" applyBorder="1"/>
    <xf numFmtId="49" fontId="44" fillId="0" borderId="34" xfId="9" applyNumberFormat="1" applyFont="1" applyFill="1" applyBorder="1"/>
    <xf numFmtId="0" fontId="23" fillId="0" borderId="34" xfId="9" applyNumberFormat="1" applyFont="1" applyFill="1" applyBorder="1" applyAlignment="1">
      <alignment horizontal="left" vertical="top" wrapText="1"/>
    </xf>
    <xf numFmtId="0" fontId="47" fillId="0" borderId="12" xfId="9" applyNumberFormat="1" applyFont="1" applyFill="1" applyBorder="1"/>
    <xf numFmtId="0" fontId="45" fillId="0" borderId="40" xfId="9" applyNumberFormat="1" applyFont="1" applyFill="1" applyBorder="1"/>
    <xf numFmtId="49" fontId="44" fillId="0" borderId="35" xfId="9" applyNumberFormat="1" applyFont="1" applyFill="1" applyBorder="1" applyAlignment="1"/>
    <xf numFmtId="0" fontId="21" fillId="0" borderId="25" xfId="9" applyFill="1" applyBorder="1" applyAlignment="1"/>
    <xf numFmtId="0" fontId="45" fillId="0" borderId="25" xfId="9" applyNumberFormat="1" applyFont="1" applyFill="1" applyBorder="1"/>
    <xf numFmtId="49" fontId="44" fillId="0" borderId="0" xfId="9" applyNumberFormat="1" applyFont="1" applyFill="1" applyBorder="1" applyAlignment="1"/>
    <xf numFmtId="0" fontId="21" fillId="0" borderId="0" xfId="9" applyFill="1" applyBorder="1" applyAlignment="1"/>
    <xf numFmtId="0" fontId="45" fillId="0" borderId="0" xfId="9" applyNumberFormat="1" applyFont="1" applyFill="1" applyBorder="1"/>
    <xf numFmtId="1" fontId="45" fillId="0" borderId="23" xfId="9" applyNumberFormat="1" applyFont="1" applyFill="1" applyBorder="1"/>
    <xf numFmtId="1" fontId="47" fillId="0" borderId="54" xfId="9" applyNumberFormat="1" applyFont="1" applyFill="1" applyBorder="1"/>
    <xf numFmtId="0" fontId="14" fillId="9" borderId="0" xfId="8" applyFill="1"/>
    <xf numFmtId="0" fontId="82" fillId="0" borderId="0" xfId="0" applyFont="1"/>
    <xf numFmtId="0" fontId="53" fillId="9" borderId="1" xfId="0" applyFont="1" applyFill="1" applyBorder="1" applyAlignment="1">
      <alignment wrapText="1"/>
    </xf>
    <xf numFmtId="43" fontId="16" fillId="0" borderId="1" xfId="1" applyBorder="1" applyAlignment="1">
      <alignment wrapText="1"/>
    </xf>
    <xf numFmtId="0" fontId="23" fillId="0" borderId="0" xfId="10" applyFont="1"/>
    <xf numFmtId="0" fontId="13" fillId="0" borderId="0" xfId="10"/>
    <xf numFmtId="0" fontId="23" fillId="23" borderId="24" xfId="10" applyFont="1" applyFill="1" applyBorder="1" applyAlignment="1">
      <alignment horizontal="center"/>
    </xf>
    <xf numFmtId="0" fontId="23" fillId="23" borderId="76" xfId="10" applyFont="1" applyFill="1" applyBorder="1" applyAlignment="1">
      <alignment horizontal="left"/>
    </xf>
    <xf numFmtId="0" fontId="75" fillId="23" borderId="33" xfId="10" applyFont="1" applyFill="1" applyBorder="1" applyAlignment="1">
      <alignment horizontal="left"/>
    </xf>
    <xf numFmtId="0" fontId="13" fillId="0" borderId="0" xfId="10" applyAlignment="1">
      <alignment horizontal="center"/>
    </xf>
    <xf numFmtId="0" fontId="23" fillId="0" borderId="80" xfId="10" applyFont="1" applyBorder="1"/>
    <xf numFmtId="0" fontId="13" fillId="0" borderId="87" xfId="10" applyBorder="1" applyAlignment="1">
      <alignment horizontal="center"/>
    </xf>
    <xf numFmtId="0" fontId="13" fillId="19" borderId="23" xfId="10" applyFill="1" applyBorder="1" applyAlignment="1">
      <alignment horizontal="center"/>
    </xf>
    <xf numFmtId="0" fontId="22" fillId="0" borderId="0" xfId="10" applyFont="1"/>
    <xf numFmtId="0" fontId="54" fillId="0" borderId="32" xfId="10" applyFont="1" applyBorder="1"/>
    <xf numFmtId="0" fontId="13" fillId="0" borderId="0" xfId="10" applyBorder="1" applyAlignment="1">
      <alignment horizontal="center"/>
    </xf>
    <xf numFmtId="0" fontId="13" fillId="19" borderId="54" xfId="10" applyFill="1" applyBorder="1" applyAlignment="1">
      <alignment horizontal="center"/>
    </xf>
    <xf numFmtId="0" fontId="54" fillId="0" borderId="32" xfId="10" applyFont="1" applyBorder="1" applyAlignment="1">
      <alignment wrapText="1"/>
    </xf>
    <xf numFmtId="0" fontId="77" fillId="24" borderId="32" xfId="10" applyFont="1" applyFill="1" applyBorder="1"/>
    <xf numFmtId="0" fontId="77" fillId="24" borderId="0" xfId="10" applyFont="1" applyFill="1" applyBorder="1" applyAlignment="1">
      <alignment horizontal="center"/>
    </xf>
    <xf numFmtId="0" fontId="77" fillId="24" borderId="54" xfId="10" applyFont="1" applyFill="1" applyBorder="1" applyAlignment="1">
      <alignment horizontal="center"/>
    </xf>
    <xf numFmtId="0" fontId="77" fillId="0" borderId="0" xfId="10" applyFont="1"/>
    <xf numFmtId="0" fontId="54" fillId="0" borderId="80" xfId="10" applyFont="1" applyBorder="1"/>
    <xf numFmtId="0" fontId="54" fillId="0" borderId="87" xfId="10" applyFont="1" applyBorder="1" applyAlignment="1">
      <alignment horizontal="center"/>
    </xf>
    <xf numFmtId="0" fontId="54" fillId="0" borderId="0" xfId="10" applyFont="1"/>
    <xf numFmtId="0" fontId="54" fillId="19" borderId="23" xfId="10" applyFont="1" applyFill="1" applyBorder="1" applyAlignment="1">
      <alignment horizontal="center"/>
    </xf>
    <xf numFmtId="0" fontId="54" fillId="0" borderId="80" xfId="10" applyFont="1" applyBorder="1" applyAlignment="1">
      <alignment wrapText="1"/>
    </xf>
    <xf numFmtId="0" fontId="54" fillId="0" borderId="88" xfId="10" applyFont="1" applyBorder="1"/>
    <xf numFmtId="0" fontId="13" fillId="0" borderId="8" xfId="10" applyBorder="1" applyAlignment="1">
      <alignment horizontal="center"/>
    </xf>
    <xf numFmtId="0" fontId="13" fillId="19" borderId="28" xfId="10" applyFill="1" applyBorder="1" applyAlignment="1">
      <alignment horizontal="center"/>
    </xf>
    <xf numFmtId="0" fontId="23" fillId="10" borderId="75" xfId="10" applyFont="1" applyFill="1" applyBorder="1" applyAlignment="1">
      <alignment horizontal="left"/>
    </xf>
    <xf numFmtId="0" fontId="23" fillId="10" borderId="89" xfId="10" applyFont="1" applyFill="1" applyBorder="1" applyAlignment="1">
      <alignment horizontal="center"/>
    </xf>
    <xf numFmtId="0" fontId="23" fillId="10" borderId="15" xfId="10" applyFont="1" applyFill="1" applyBorder="1" applyAlignment="1">
      <alignment horizontal="center"/>
    </xf>
    <xf numFmtId="0" fontId="13" fillId="10" borderId="15" xfId="10" applyFont="1" applyFill="1" applyBorder="1" applyAlignment="1">
      <alignment horizontal="center"/>
    </xf>
    <xf numFmtId="0" fontId="13" fillId="0" borderId="0" xfId="10" applyFont="1"/>
    <xf numFmtId="0" fontId="34" fillId="0" borderId="0" xfId="10" applyFont="1"/>
    <xf numFmtId="0" fontId="13" fillId="0" borderId="31" xfId="10" applyBorder="1"/>
    <xf numFmtId="0" fontId="72" fillId="8" borderId="0" xfId="10" applyFont="1" applyFill="1"/>
    <xf numFmtId="0" fontId="72" fillId="0" borderId="0" xfId="10" applyFont="1"/>
    <xf numFmtId="0" fontId="72" fillId="23" borderId="76" xfId="10" applyFont="1" applyFill="1" applyBorder="1" applyAlignment="1">
      <alignment horizontal="left"/>
    </xf>
    <xf numFmtId="0" fontId="72" fillId="23" borderId="24" xfId="10" applyFont="1" applyFill="1" applyBorder="1" applyAlignment="1">
      <alignment horizontal="center"/>
    </xf>
    <xf numFmtId="0" fontId="83" fillId="23" borderId="33" xfId="10" applyFont="1" applyFill="1" applyBorder="1" applyAlignment="1">
      <alignment horizontal="left"/>
    </xf>
    <xf numFmtId="0" fontId="72" fillId="0" borderId="80" xfId="10" applyFont="1" applyBorder="1"/>
    <xf numFmtId="0" fontId="72" fillId="0" borderId="87" xfId="10" applyFont="1" applyBorder="1" applyAlignment="1">
      <alignment horizontal="center"/>
    </xf>
    <xf numFmtId="0" fontId="72" fillId="19" borderId="23" xfId="10" applyFont="1" applyFill="1" applyBorder="1" applyAlignment="1">
      <alignment horizontal="center"/>
    </xf>
    <xf numFmtId="0" fontId="85" fillId="0" borderId="32" xfId="10" applyFont="1" applyBorder="1"/>
    <xf numFmtId="0" fontId="72" fillId="0" borderId="0" xfId="10" applyFont="1" applyBorder="1" applyAlignment="1">
      <alignment horizontal="center"/>
    </xf>
    <xf numFmtId="0" fontId="72" fillId="19" borderId="54" xfId="10" applyFont="1" applyFill="1" applyBorder="1" applyAlignment="1">
      <alignment horizontal="center"/>
    </xf>
    <xf numFmtId="0" fontId="85" fillId="0" borderId="32" xfId="10" applyFont="1" applyBorder="1" applyAlignment="1">
      <alignment wrapText="1"/>
    </xf>
    <xf numFmtId="0" fontId="85" fillId="24" borderId="32" xfId="10" applyFont="1" applyFill="1" applyBorder="1"/>
    <xf numFmtId="0" fontId="85" fillId="24" borderId="0" xfId="10" applyFont="1" applyFill="1" applyBorder="1" applyAlignment="1">
      <alignment horizontal="center"/>
    </xf>
    <xf numFmtId="0" fontId="85" fillId="24" borderId="54" xfId="10" applyFont="1" applyFill="1" applyBorder="1" applyAlignment="1">
      <alignment horizontal="center"/>
    </xf>
    <xf numFmtId="0" fontId="85" fillId="0" borderId="80" xfId="10" applyFont="1" applyBorder="1"/>
    <xf numFmtId="0" fontId="85" fillId="0" borderId="87" xfId="10" applyFont="1" applyBorder="1" applyAlignment="1">
      <alignment horizontal="center"/>
    </xf>
    <xf numFmtId="0" fontId="85" fillId="19" borderId="23" xfId="10" applyFont="1" applyFill="1" applyBorder="1" applyAlignment="1">
      <alignment horizontal="center"/>
    </xf>
    <xf numFmtId="0" fontId="85" fillId="0" borderId="80" xfId="10" applyFont="1" applyBorder="1" applyAlignment="1">
      <alignment wrapText="1"/>
    </xf>
    <xf numFmtId="0" fontId="85" fillId="0" borderId="88" xfId="10" applyFont="1" applyBorder="1"/>
    <xf numFmtId="0" fontId="72" fillId="0" borderId="8" xfId="10" applyFont="1" applyBorder="1" applyAlignment="1">
      <alignment horizontal="center"/>
    </xf>
    <xf numFmtId="0" fontId="72" fillId="19" borderId="28" xfId="10" applyFont="1" applyFill="1" applyBorder="1" applyAlignment="1">
      <alignment horizontal="center"/>
    </xf>
    <xf numFmtId="0" fontId="72" fillId="10" borderId="75" xfId="10" applyFont="1" applyFill="1" applyBorder="1" applyAlignment="1">
      <alignment horizontal="left"/>
    </xf>
    <xf numFmtId="0" fontId="72" fillId="10" borderId="89" xfId="10" applyFont="1" applyFill="1" applyBorder="1" applyAlignment="1">
      <alignment horizontal="center"/>
    </xf>
    <xf numFmtId="0" fontId="72" fillId="10" borderId="15" xfId="10" applyFont="1" applyFill="1" applyBorder="1" applyAlignment="1">
      <alignment horizontal="center"/>
    </xf>
    <xf numFmtId="0" fontId="13" fillId="8" borderId="0" xfId="10" applyFill="1"/>
    <xf numFmtId="0" fontId="12" fillId="0" borderId="0" xfId="8" applyFont="1"/>
    <xf numFmtId="0" fontId="12" fillId="7" borderId="0" xfId="8" applyFont="1" applyFill="1"/>
    <xf numFmtId="49" fontId="10" fillId="0" borderId="0" xfId="7" applyNumberFormat="1" applyFont="1"/>
    <xf numFmtId="0" fontId="10" fillId="0" borderId="0" xfId="10" applyFont="1"/>
    <xf numFmtId="0" fontId="10" fillId="0" borderId="0" xfId="10" applyFont="1" applyAlignment="1">
      <alignment wrapText="1"/>
    </xf>
    <xf numFmtId="0" fontId="0" fillId="9" borderId="38" xfId="0" applyFill="1" applyBorder="1" applyAlignment="1">
      <alignment horizontal="left" vertical="center" shrinkToFit="1"/>
    </xf>
    <xf numFmtId="0" fontId="8" fillId="0" borderId="0" xfId="10" applyFont="1"/>
    <xf numFmtId="0" fontId="13" fillId="30" borderId="0" xfId="10" applyFill="1"/>
    <xf numFmtId="0" fontId="13" fillId="30" borderId="0" xfId="10" applyFill="1" applyAlignment="1">
      <alignment horizontal="center"/>
    </xf>
    <xf numFmtId="0" fontId="6" fillId="0" borderId="0" xfId="10" applyFont="1"/>
    <xf numFmtId="0" fontId="5" fillId="0" borderId="0" xfId="10" applyFont="1"/>
    <xf numFmtId="0" fontId="52" fillId="0" borderId="0" xfId="0" applyFont="1"/>
    <xf numFmtId="164" fontId="52" fillId="0" borderId="0" xfId="0" applyNumberFormat="1" applyFont="1"/>
    <xf numFmtId="3" fontId="0" fillId="0" borderId="0" xfId="0" applyNumberFormat="1"/>
    <xf numFmtId="0" fontId="0" fillId="6" borderId="0" xfId="0" applyFill="1" applyAlignment="1">
      <alignment horizontal="left"/>
    </xf>
    <xf numFmtId="0" fontId="24" fillId="27" borderId="1" xfId="0" applyFont="1" applyFill="1" applyBorder="1"/>
    <xf numFmtId="0" fontId="24" fillId="9" borderId="1" xfId="0" applyFont="1" applyFill="1" applyBorder="1"/>
    <xf numFmtId="164" fontId="24" fillId="0" borderId="0" xfId="0" applyNumberFormat="1" applyFont="1"/>
    <xf numFmtId="0" fontId="24" fillId="0" borderId="0" xfId="0" applyFont="1"/>
    <xf numFmtId="3" fontId="20" fillId="0" borderId="0" xfId="0" applyNumberFormat="1" applyFont="1"/>
    <xf numFmtId="0" fontId="23" fillId="23" borderId="24" xfId="10" applyFont="1" applyFill="1" applyBorder="1" applyAlignment="1">
      <alignment horizontal="center" wrapText="1"/>
    </xf>
    <xf numFmtId="0" fontId="13" fillId="0" borderId="0" xfId="10" applyAlignment="1">
      <alignment wrapText="1"/>
    </xf>
    <xf numFmtId="0" fontId="7" fillId="0" borderId="0" xfId="10" applyFont="1" applyAlignment="1">
      <alignment horizontal="left" wrapText="1"/>
    </xf>
    <xf numFmtId="0" fontId="13" fillId="0" borderId="0" xfId="10" applyAlignment="1">
      <alignment horizontal="left" wrapText="1"/>
    </xf>
    <xf numFmtId="0" fontId="13" fillId="0" borderId="0" xfId="10" applyAlignment="1">
      <alignment horizontal="center" wrapText="1"/>
    </xf>
    <xf numFmtId="0" fontId="77" fillId="0" borderId="0" xfId="10" applyFont="1" applyAlignment="1">
      <alignment horizontal="center" wrapText="1"/>
    </xf>
    <xf numFmtId="0" fontId="54" fillId="0" borderId="0" xfId="10" applyFont="1" applyAlignment="1">
      <alignment horizontal="center" wrapText="1"/>
    </xf>
    <xf numFmtId="0" fontId="23" fillId="0" borderId="0" xfId="10" applyFont="1" applyAlignment="1">
      <alignment horizontal="center" wrapText="1"/>
    </xf>
    <xf numFmtId="0" fontId="13" fillId="30" borderId="0" xfId="10" applyFill="1" applyAlignment="1">
      <alignment horizontal="center" wrapText="1"/>
    </xf>
    <xf numFmtId="0" fontId="13" fillId="30" borderId="0" xfId="10" applyFill="1" applyAlignment="1">
      <alignment wrapText="1"/>
    </xf>
    <xf numFmtId="0" fontId="23" fillId="0" borderId="0" xfId="10" applyFont="1" applyAlignment="1">
      <alignment wrapText="1"/>
    </xf>
    <xf numFmtId="0" fontId="11" fillId="0" borderId="0" xfId="10" applyFont="1" applyAlignment="1">
      <alignment wrapText="1"/>
    </xf>
    <xf numFmtId="0" fontId="0" fillId="5" borderId="0" xfId="0" applyFont="1" applyFill="1"/>
    <xf numFmtId="0" fontId="0" fillId="0" borderId="0" xfId="0" applyFont="1" applyAlignment="1">
      <alignment wrapText="1"/>
    </xf>
    <xf numFmtId="0" fontId="0" fillId="0" borderId="0" xfId="0" applyFont="1" applyFill="1"/>
    <xf numFmtId="0" fontId="0" fillId="0" borderId="0" xfId="0" applyAlignment="1">
      <alignment wrapText="1"/>
    </xf>
    <xf numFmtId="0" fontId="20" fillId="26" borderId="1" xfId="0" applyFont="1" applyFill="1" applyBorder="1"/>
    <xf numFmtId="0" fontId="20" fillId="26" borderId="1" xfId="0" applyFont="1" applyFill="1" applyBorder="1" applyAlignment="1">
      <alignment wrapText="1"/>
    </xf>
    <xf numFmtId="0" fontId="20" fillId="31" borderId="1" xfId="0" applyFont="1" applyFill="1" applyBorder="1"/>
    <xf numFmtId="0" fontId="20" fillId="31" borderId="1" xfId="0" applyFont="1" applyFill="1" applyBorder="1" applyAlignment="1">
      <alignment wrapText="1"/>
    </xf>
    <xf numFmtId="0" fontId="24" fillId="26" borderId="1" xfId="0" applyFont="1" applyFill="1" applyBorder="1"/>
    <xf numFmtId="43" fontId="16" fillId="0" borderId="0" xfId="1" applyAlignment="1">
      <alignment wrapText="1"/>
    </xf>
    <xf numFmtId="43" fontId="51" fillId="0" borderId="1" xfId="1" applyFont="1" applyBorder="1" applyAlignment="1">
      <alignment wrapText="1"/>
    </xf>
    <xf numFmtId="0" fontId="24" fillId="19" borderId="1" xfId="0" applyFont="1" applyFill="1" applyBorder="1"/>
    <xf numFmtId="0" fontId="0" fillId="32" borderId="1" xfId="0" applyFont="1" applyFill="1" applyBorder="1"/>
    <xf numFmtId="3" fontId="0" fillId="32" borderId="1" xfId="0" applyNumberFormat="1" applyFont="1" applyFill="1" applyBorder="1"/>
    <xf numFmtId="0" fontId="0" fillId="32" borderId="1" xfId="0" applyFont="1" applyFill="1" applyBorder="1" applyAlignment="1">
      <alignment horizontal="justify"/>
    </xf>
    <xf numFmtId="0" fontId="0" fillId="5" borderId="1" xfId="0" applyFont="1" applyFill="1" applyBorder="1"/>
    <xf numFmtId="3" fontId="0" fillId="5" borderId="1" xfId="0" applyNumberFormat="1" applyFont="1" applyFill="1" applyBorder="1"/>
    <xf numFmtId="0" fontId="24" fillId="5" borderId="1" xfId="0" applyFont="1" applyFill="1" applyBorder="1"/>
    <xf numFmtId="0" fontId="20" fillId="16" borderId="1" xfId="0" applyFont="1" applyFill="1" applyBorder="1"/>
    <xf numFmtId="0" fontId="18" fillId="33" borderId="4" xfId="0" applyFont="1" applyFill="1" applyBorder="1" applyAlignment="1">
      <alignment horizontal="center" wrapText="1"/>
    </xf>
    <xf numFmtId="0" fontId="20" fillId="27" borderId="1" xfId="0" applyFont="1" applyFill="1" applyBorder="1"/>
    <xf numFmtId="0" fontId="20" fillId="27" borderId="1" xfId="0" applyFont="1" applyFill="1" applyBorder="1" applyAlignment="1">
      <alignment wrapText="1"/>
    </xf>
    <xf numFmtId="0" fontId="20" fillId="27" borderId="1" xfId="0" applyFont="1" applyFill="1" applyBorder="1" applyAlignment="1">
      <alignment horizontal="justify" wrapText="1"/>
    </xf>
    <xf numFmtId="3" fontId="20" fillId="27" borderId="1" xfId="0" applyNumberFormat="1" applyFont="1" applyFill="1" applyBorder="1"/>
    <xf numFmtId="0" fontId="18" fillId="33" borderId="1" xfId="0" applyFont="1" applyFill="1" applyBorder="1" applyAlignment="1">
      <alignment wrapText="1"/>
    </xf>
    <xf numFmtId="0" fontId="88" fillId="0" borderId="0" xfId="0" applyFont="1" applyAlignment="1">
      <alignment wrapText="1"/>
    </xf>
    <xf numFmtId="0" fontId="18" fillId="0" borderId="0" xfId="0" applyFont="1" applyAlignment="1">
      <alignment wrapText="1"/>
    </xf>
    <xf numFmtId="0" fontId="20" fillId="16" borderId="1" xfId="0" applyFont="1" applyFill="1" applyBorder="1" applyAlignment="1">
      <alignment wrapText="1"/>
    </xf>
    <xf numFmtId="0" fontId="20" fillId="5" borderId="1" xfId="0" applyFont="1" applyFill="1" applyBorder="1"/>
    <xf numFmtId="0" fontId="20" fillId="5" borderId="1" xfId="0" applyFont="1" applyFill="1" applyBorder="1" applyAlignment="1">
      <alignment wrapText="1"/>
    </xf>
    <xf numFmtId="0" fontId="20" fillId="20" borderId="1" xfId="0" applyFont="1" applyFill="1" applyBorder="1"/>
    <xf numFmtId="0" fontId="20" fillId="20" borderId="1" xfId="0" applyFont="1" applyFill="1" applyBorder="1" applyAlignment="1">
      <alignment wrapText="1"/>
    </xf>
    <xf numFmtId="0" fontId="0" fillId="33" borderId="0" xfId="0" applyFill="1"/>
    <xf numFmtId="0" fontId="18" fillId="5" borderId="0" xfId="0" applyFont="1" applyFill="1" applyAlignment="1">
      <alignment horizontal="left"/>
    </xf>
    <xf numFmtId="0" fontId="0" fillId="33" borderId="0" xfId="0" applyFill="1" applyAlignment="1">
      <alignment horizontal="left"/>
    </xf>
    <xf numFmtId="0" fontId="18" fillId="34" borderId="4" xfId="0" applyFont="1" applyFill="1" applyBorder="1" applyAlignment="1">
      <alignment horizontal="center" vertical="center"/>
    </xf>
    <xf numFmtId="0" fontId="18" fillId="33" borderId="1" xfId="0" applyFont="1" applyFill="1" applyBorder="1" applyAlignment="1">
      <alignment horizontal="left" wrapText="1"/>
    </xf>
    <xf numFmtId="0" fontId="18" fillId="33" borderId="1" xfId="0" applyFont="1" applyFill="1" applyBorder="1" applyAlignment="1">
      <alignment horizontal="center" wrapText="1"/>
    </xf>
    <xf numFmtId="0" fontId="18" fillId="2" borderId="38" xfId="0" applyFont="1" applyFill="1" applyBorder="1" applyAlignment="1">
      <alignment horizontal="center" vertical="center"/>
    </xf>
    <xf numFmtId="0" fontId="0" fillId="5" borderId="1" xfId="0" applyFill="1" applyBorder="1" applyAlignment="1">
      <alignment horizontal="left"/>
    </xf>
    <xf numFmtId="0" fontId="0" fillId="5" borderId="1" xfId="0" applyFill="1" applyBorder="1" applyAlignment="1">
      <alignment wrapText="1"/>
    </xf>
    <xf numFmtId="0" fontId="0" fillId="16" borderId="1" xfId="0" applyFill="1" applyBorder="1" applyAlignment="1">
      <alignment horizontal="left"/>
    </xf>
    <xf numFmtId="0" fontId="0" fillId="16" borderId="1" xfId="0" applyFill="1" applyBorder="1"/>
    <xf numFmtId="3" fontId="0" fillId="16" borderId="1" xfId="0" applyNumberFormat="1" applyFill="1" applyBorder="1"/>
    <xf numFmtId="0" fontId="0" fillId="32" borderId="1" xfId="0" applyFill="1" applyBorder="1" applyAlignment="1">
      <alignment horizontal="left"/>
    </xf>
    <xf numFmtId="0" fontId="0" fillId="32" borderId="1" xfId="0" applyFill="1" applyBorder="1"/>
    <xf numFmtId="3" fontId="0" fillId="32" borderId="1" xfId="0" applyNumberFormat="1" applyFill="1" applyBorder="1"/>
    <xf numFmtId="0" fontId="0" fillId="20" borderId="1" xfId="0" applyFill="1" applyBorder="1" applyAlignment="1">
      <alignment horizontal="left"/>
    </xf>
    <xf numFmtId="165" fontId="0" fillId="0" borderId="0" xfId="0" applyNumberFormat="1" applyAlignment="1">
      <alignment wrapText="1"/>
    </xf>
    <xf numFmtId="0" fontId="0" fillId="20" borderId="1" xfId="0" applyFill="1" applyBorder="1" applyAlignment="1">
      <alignment wrapText="1"/>
    </xf>
    <xf numFmtId="0" fontId="0" fillId="16" borderId="1" xfId="0" applyFill="1" applyBorder="1" applyAlignment="1">
      <alignment wrapText="1"/>
    </xf>
    <xf numFmtId="4" fontId="0" fillId="16" borderId="1" xfId="0" applyNumberFormat="1" applyFill="1" applyBorder="1"/>
    <xf numFmtId="4" fontId="0" fillId="9" borderId="1" xfId="0" applyNumberFormat="1" applyFill="1" applyBorder="1"/>
    <xf numFmtId="43" fontId="16" fillId="26" borderId="1" xfId="1" applyFill="1" applyBorder="1" applyAlignment="1">
      <alignment wrapText="1"/>
    </xf>
    <xf numFmtId="165" fontId="16" fillId="32" borderId="1" xfId="1" applyNumberFormat="1" applyFill="1" applyBorder="1"/>
    <xf numFmtId="0" fontId="0" fillId="32" borderId="1" xfId="0" applyFill="1" applyBorder="1" applyAlignment="1">
      <alignment wrapText="1"/>
    </xf>
    <xf numFmtId="0" fontId="4" fillId="32" borderId="1" xfId="0" applyFont="1" applyFill="1" applyBorder="1"/>
    <xf numFmtId="0" fontId="4" fillId="32" borderId="1" xfId="0" applyFont="1" applyFill="1" applyBorder="1" applyAlignment="1">
      <alignment wrapText="1"/>
    </xf>
    <xf numFmtId="165" fontId="16" fillId="32" borderId="1" xfId="1" applyNumberFormat="1" applyFill="1" applyBorder="1" applyAlignment="1">
      <alignment horizontal="right"/>
    </xf>
    <xf numFmtId="0" fontId="24" fillId="32" borderId="1" xfId="0" applyFont="1" applyFill="1" applyBorder="1" applyAlignment="1">
      <alignment horizontal="left"/>
    </xf>
    <xf numFmtId="0" fontId="24" fillId="32" borderId="1" xfId="0" applyFont="1" applyFill="1" applyBorder="1"/>
    <xf numFmtId="3" fontId="24" fillId="32" borderId="1" xfId="0" applyNumberFormat="1" applyFont="1" applyFill="1" applyBorder="1"/>
    <xf numFmtId="0" fontId="24" fillId="32" borderId="1" xfId="0" applyFont="1" applyFill="1" applyBorder="1" applyAlignment="1">
      <alignment horizontal="justify"/>
    </xf>
    <xf numFmtId="165" fontId="86" fillId="32" borderId="1" xfId="1" applyNumberFormat="1" applyFont="1" applyFill="1" applyBorder="1"/>
    <xf numFmtId="0" fontId="3" fillId="32" borderId="1" xfId="0" applyFont="1" applyFill="1" applyBorder="1"/>
    <xf numFmtId="0" fontId="3" fillId="32" borderId="1" xfId="0" applyFont="1" applyFill="1" applyBorder="1" applyAlignment="1">
      <alignment wrapText="1"/>
    </xf>
    <xf numFmtId="43" fontId="16" fillId="32" borderId="1" xfId="1" applyFill="1" applyBorder="1" applyAlignment="1">
      <alignment wrapText="1"/>
    </xf>
    <xf numFmtId="43" fontId="51" fillId="32" borderId="1" xfId="1" applyFont="1" applyFill="1" applyBorder="1" applyAlignment="1">
      <alignment wrapText="1"/>
    </xf>
    <xf numFmtId="43" fontId="86" fillId="32" borderId="1" xfId="1" applyFont="1" applyFill="1" applyBorder="1" applyAlignment="1">
      <alignment wrapText="1"/>
    </xf>
    <xf numFmtId="3" fontId="0" fillId="32" borderId="1" xfId="0" applyNumberFormat="1" applyFill="1" applyBorder="1" applyAlignment="1">
      <alignment wrapText="1"/>
    </xf>
    <xf numFmtId="43" fontId="16" fillId="5" borderId="1" xfId="1" applyFill="1" applyBorder="1" applyAlignment="1">
      <alignment wrapText="1"/>
    </xf>
    <xf numFmtId="43" fontId="16" fillId="20" borderId="1" xfId="1" applyFill="1" applyBorder="1" applyAlignment="1">
      <alignment wrapText="1"/>
    </xf>
    <xf numFmtId="0" fontId="24" fillId="16" borderId="1" xfId="0" applyFont="1" applyFill="1" applyBorder="1" applyAlignment="1">
      <alignment horizontal="left"/>
    </xf>
    <xf numFmtId="0" fontId="24" fillId="16" borderId="1" xfId="0" applyFont="1" applyFill="1" applyBorder="1"/>
    <xf numFmtId="3" fontId="24" fillId="16" borderId="1" xfId="0" applyNumberFormat="1" applyFont="1" applyFill="1" applyBorder="1"/>
    <xf numFmtId="43" fontId="16" fillId="16" borderId="1" xfId="1" applyFill="1" applyBorder="1" applyAlignment="1">
      <alignment wrapText="1"/>
    </xf>
    <xf numFmtId="43" fontId="86" fillId="16" borderId="1" xfId="1" applyFont="1" applyFill="1" applyBorder="1" applyAlignment="1">
      <alignment wrapText="1"/>
    </xf>
    <xf numFmtId="43" fontId="16" fillId="33" borderId="1" xfId="1" applyFill="1" applyBorder="1" applyAlignment="1">
      <alignment wrapText="1"/>
    </xf>
    <xf numFmtId="0" fontId="53" fillId="33" borderId="1" xfId="0" applyFont="1" applyFill="1" applyBorder="1" applyAlignment="1">
      <alignment wrapText="1"/>
    </xf>
    <xf numFmtId="0" fontId="0" fillId="0" borderId="32" xfId="0" applyBorder="1"/>
    <xf numFmtId="0" fontId="0" fillId="0" borderId="16" xfId="0" applyBorder="1"/>
    <xf numFmtId="0" fontId="0" fillId="0" borderId="90" xfId="0" applyFont="1" applyBorder="1"/>
    <xf numFmtId="0" fontId="0" fillId="0" borderId="91" xfId="0" applyFont="1" applyBorder="1"/>
    <xf numFmtId="0" fontId="0" fillId="0" borderId="32" xfId="0" applyFont="1" applyFill="1" applyBorder="1"/>
    <xf numFmtId="0" fontId="0" fillId="0" borderId="16" xfId="0" applyFont="1" applyFill="1" applyBorder="1"/>
    <xf numFmtId="0" fontId="0" fillId="0" borderId="32" xfId="0" applyFont="1" applyBorder="1"/>
    <xf numFmtId="0" fontId="0" fillId="0" borderId="16" xfId="0" applyFont="1" applyBorder="1"/>
    <xf numFmtId="0" fontId="0" fillId="0" borderId="35" xfId="0" applyBorder="1"/>
    <xf numFmtId="0" fontId="0" fillId="0" borderId="40" xfId="0" applyBorder="1"/>
    <xf numFmtId="0" fontId="18" fillId="3" borderId="49" xfId="0" applyFont="1" applyFill="1" applyBorder="1" applyAlignment="1">
      <alignment horizontal="center" wrapText="1"/>
    </xf>
    <xf numFmtId="0" fontId="18" fillId="3" borderId="51" xfId="0" applyFont="1" applyFill="1" applyBorder="1" applyAlignment="1">
      <alignment horizontal="center" wrapText="1"/>
    </xf>
    <xf numFmtId="0" fontId="18" fillId="3" borderId="49" xfId="0" applyFont="1" applyFill="1" applyBorder="1" applyAlignment="1">
      <alignment horizontal="center"/>
    </xf>
    <xf numFmtId="0" fontId="18" fillId="3" borderId="51" xfId="0" applyFont="1" applyFill="1" applyBorder="1" applyAlignment="1">
      <alignment horizontal="center"/>
    </xf>
    <xf numFmtId="3" fontId="20" fillId="26" borderId="1" xfId="0" applyNumberFormat="1" applyFont="1" applyFill="1" applyBorder="1"/>
    <xf numFmtId="0" fontId="45" fillId="11" borderId="40" xfId="9" applyNumberFormat="1" applyFont="1" applyFill="1" applyBorder="1"/>
    <xf numFmtId="0" fontId="0" fillId="0" borderId="0" xfId="0" applyAlignment="1">
      <alignment wrapText="1"/>
    </xf>
    <xf numFmtId="0" fontId="20" fillId="16" borderId="1" xfId="9" applyFont="1" applyFill="1" applyBorder="1"/>
    <xf numFmtId="0" fontId="21" fillId="16" borderId="1" xfId="9" applyFont="1" applyFill="1" applyBorder="1"/>
    <xf numFmtId="0" fontId="21" fillId="16" borderId="1" xfId="9" applyFont="1" applyFill="1" applyBorder="1" applyAlignment="1">
      <alignment horizontal="justify"/>
    </xf>
    <xf numFmtId="0" fontId="20" fillId="32" borderId="1" xfId="0" applyFont="1" applyFill="1" applyBorder="1"/>
    <xf numFmtId="0" fontId="2" fillId="32" borderId="1" xfId="0" applyFont="1" applyFill="1" applyBorder="1" applyAlignment="1">
      <alignment wrapText="1"/>
    </xf>
    <xf numFmtId="0" fontId="0" fillId="0" borderId="0" xfId="0" applyAlignment="1">
      <alignment wrapText="1"/>
    </xf>
    <xf numFmtId="0" fontId="0" fillId="16" borderId="1" xfId="0" applyFont="1" applyFill="1" applyBorder="1"/>
    <xf numFmtId="0" fontId="0" fillId="16" borderId="1" xfId="0" applyFont="1" applyFill="1" applyBorder="1" applyAlignment="1">
      <alignment wrapText="1"/>
    </xf>
    <xf numFmtId="0" fontId="0" fillId="0" borderId="0" xfId="0" applyFill="1"/>
    <xf numFmtId="0" fontId="20" fillId="32" borderId="1" xfId="0" applyFont="1" applyFill="1" applyBorder="1" applyAlignment="1">
      <alignment wrapText="1"/>
    </xf>
    <xf numFmtId="0" fontId="0" fillId="27" borderId="1" xfId="0" applyFont="1" applyFill="1" applyBorder="1"/>
    <xf numFmtId="0" fontId="0" fillId="16" borderId="0" xfId="0" applyFill="1"/>
    <xf numFmtId="0" fontId="0" fillId="0" borderId="0" xfId="9" applyFont="1"/>
    <xf numFmtId="49" fontId="44" fillId="0" borderId="32" xfId="9" applyNumberFormat="1" applyFont="1" applyFill="1" applyBorder="1" applyAlignment="1"/>
    <xf numFmtId="0" fontId="47" fillId="11" borderId="15" xfId="9" applyNumberFormat="1" applyFont="1" applyFill="1" applyBorder="1" applyAlignment="1">
      <alignment horizontal="right"/>
    </xf>
    <xf numFmtId="0" fontId="80" fillId="0" borderId="35" xfId="9" applyFont="1" applyFill="1" applyBorder="1" applyAlignment="1">
      <alignment wrapText="1"/>
    </xf>
    <xf numFmtId="0" fontId="55" fillId="0" borderId="25" xfId="9" applyFont="1" applyFill="1" applyBorder="1" applyAlignment="1">
      <alignment wrapText="1"/>
    </xf>
    <xf numFmtId="2" fontId="23" fillId="16" borderId="18" xfId="9" applyNumberFormat="1" applyFont="1" applyFill="1" applyBorder="1"/>
    <xf numFmtId="2" fontId="45" fillId="16" borderId="23" xfId="9" applyNumberFormat="1" applyFont="1" applyFill="1" applyBorder="1"/>
    <xf numFmtId="0" fontId="47" fillId="16" borderId="23" xfId="9" applyNumberFormat="1" applyFont="1" applyFill="1" applyBorder="1"/>
    <xf numFmtId="0" fontId="47" fillId="16" borderId="15" xfId="9" applyNumberFormat="1" applyFont="1" applyFill="1" applyBorder="1"/>
    <xf numFmtId="0" fontId="20" fillId="35" borderId="1" xfId="0" applyFont="1" applyFill="1" applyBorder="1"/>
    <xf numFmtId="0" fontId="1" fillId="27" borderId="1" xfId="0" applyFont="1" applyFill="1" applyBorder="1" applyAlignment="1"/>
    <xf numFmtId="0" fontId="1" fillId="27" borderId="1" xfId="0" applyFont="1" applyFill="1" applyBorder="1" applyAlignment="1">
      <alignment vertical="top"/>
    </xf>
    <xf numFmtId="0" fontId="1" fillId="27" borderId="1" xfId="0" applyFont="1" applyFill="1" applyBorder="1" applyAlignment="1">
      <alignment vertical="top" wrapText="1"/>
    </xf>
    <xf numFmtId="0" fontId="1" fillId="27" borderId="1" xfId="0" applyNumberFormat="1" applyFont="1" applyFill="1" applyBorder="1" applyAlignment="1">
      <alignment wrapText="1"/>
    </xf>
    <xf numFmtId="0" fontId="1" fillId="27" borderId="1" xfId="0" applyNumberFormat="1" applyFont="1" applyFill="1" applyBorder="1" applyAlignment="1">
      <alignment vertical="top" wrapText="1"/>
    </xf>
    <xf numFmtId="0" fontId="1" fillId="27" borderId="1" xfId="0" applyFont="1" applyFill="1" applyBorder="1" applyAlignment="1">
      <alignment wrapText="1"/>
    </xf>
    <xf numFmtId="0" fontId="0" fillId="5" borderId="1" xfId="0" applyFill="1" applyBorder="1" applyAlignment="1"/>
    <xf numFmtId="0" fontId="0" fillId="20" borderId="1" xfId="0" applyFill="1" applyBorder="1" applyAlignment="1"/>
    <xf numFmtId="0" fontId="0" fillId="16" borderId="1" xfId="0" applyFill="1" applyBorder="1" applyAlignment="1"/>
    <xf numFmtId="0" fontId="21" fillId="16" borderId="1" xfId="9" applyFont="1" applyFill="1" applyBorder="1" applyAlignment="1"/>
    <xf numFmtId="0" fontId="0" fillId="16" borderId="1" xfId="0" applyFont="1" applyFill="1" applyBorder="1" applyAlignment="1"/>
    <xf numFmtId="0" fontId="0" fillId="27" borderId="1" xfId="0" applyFill="1" applyBorder="1" applyAlignment="1">
      <alignment horizontal="left"/>
    </xf>
    <xf numFmtId="0" fontId="0" fillId="26" borderId="1" xfId="0" applyFill="1" applyBorder="1" applyAlignment="1"/>
    <xf numFmtId="0" fontId="0" fillId="32" borderId="1" xfId="0" applyFill="1" applyBorder="1" applyAlignment="1"/>
    <xf numFmtId="0" fontId="0" fillId="27" borderId="1" xfId="0" applyFill="1" applyBorder="1" applyAlignment="1"/>
    <xf numFmtId="0" fontId="24" fillId="27" borderId="1" xfId="0" applyFont="1" applyFill="1" applyBorder="1" applyAlignment="1">
      <alignment horizontal="left"/>
    </xf>
    <xf numFmtId="0" fontId="0" fillId="0" borderId="0" xfId="0" applyAlignment="1">
      <alignment wrapText="1"/>
    </xf>
    <xf numFmtId="0" fontId="18" fillId="0" borderId="0" xfId="0" applyFont="1" applyFill="1" applyAlignment="1">
      <alignment horizontal="left"/>
    </xf>
    <xf numFmtId="0" fontId="18" fillId="0" borderId="0" xfId="0" applyFont="1" applyFill="1"/>
    <xf numFmtId="43" fontId="16" fillId="0" borderId="0" xfId="1" applyFill="1" applyAlignment="1">
      <alignment wrapText="1"/>
    </xf>
    <xf numFmtId="165" fontId="0" fillId="5" borderId="1" xfId="0" applyNumberFormat="1" applyFont="1" applyFill="1" applyBorder="1"/>
    <xf numFmtId="3" fontId="0" fillId="16" borderId="0" xfId="0" applyNumberFormat="1" applyFill="1" applyBorder="1"/>
    <xf numFmtId="0" fontId="0" fillId="16" borderId="0" xfId="0" applyFill="1" applyBorder="1"/>
    <xf numFmtId="165" fontId="20" fillId="5" borderId="1" xfId="1" applyNumberFormat="1" applyFont="1" applyFill="1" applyBorder="1"/>
    <xf numFmtId="0" fontId="0" fillId="33" borderId="0" xfId="0" applyFont="1" applyFill="1"/>
    <xf numFmtId="3" fontId="0" fillId="26" borderId="1" xfId="0" applyNumberFormat="1" applyFont="1" applyFill="1" applyBorder="1"/>
    <xf numFmtId="3" fontId="0" fillId="32" borderId="1" xfId="0" applyNumberFormat="1" applyFont="1" applyFill="1" applyBorder="1" applyAlignment="1">
      <alignment horizontal="right"/>
    </xf>
    <xf numFmtId="3" fontId="0" fillId="20" borderId="1" xfId="0" applyNumberFormat="1" applyFont="1" applyFill="1" applyBorder="1"/>
    <xf numFmtId="3" fontId="0" fillId="16" borderId="1" xfId="0" applyNumberFormat="1" applyFont="1" applyFill="1" applyBorder="1"/>
    <xf numFmtId="3" fontId="0" fillId="16" borderId="1" xfId="3" applyNumberFormat="1" applyFont="1" applyFill="1" applyBorder="1" applyAlignment="1">
      <alignment horizontal="right" vertical="center"/>
    </xf>
    <xf numFmtId="3" fontId="24" fillId="27" borderId="1" xfId="0" applyNumberFormat="1" applyFont="1" applyFill="1" applyBorder="1" applyAlignment="1"/>
    <xf numFmtId="3" fontId="0" fillId="16" borderId="1" xfId="9" applyNumberFormat="1" applyFont="1" applyFill="1" applyBorder="1"/>
    <xf numFmtId="3" fontId="0" fillId="0" borderId="0" xfId="0" applyNumberFormat="1" applyFont="1"/>
    <xf numFmtId="0" fontId="0" fillId="16" borderId="1" xfId="9" applyFont="1" applyFill="1" applyBorder="1"/>
    <xf numFmtId="3" fontId="20" fillId="0" borderId="0" xfId="1" applyNumberFormat="1" applyFont="1"/>
    <xf numFmtId="3" fontId="89" fillId="33" borderId="4" xfId="1" applyNumberFormat="1" applyFont="1" applyFill="1" applyBorder="1" applyAlignment="1">
      <alignment horizontal="center" wrapText="1"/>
    </xf>
    <xf numFmtId="3" fontId="20" fillId="26" borderId="1" xfId="1" applyNumberFormat="1" applyFont="1" applyFill="1" applyBorder="1"/>
    <xf numFmtId="3" fontId="20" fillId="27" borderId="1" xfId="1" applyNumberFormat="1" applyFont="1" applyFill="1" applyBorder="1"/>
    <xf numFmtId="3" fontId="20" fillId="27" borderId="1" xfId="1" applyNumberFormat="1" applyFont="1" applyFill="1" applyBorder="1" applyAlignment="1">
      <alignment horizontal="right"/>
    </xf>
    <xf numFmtId="3" fontId="20" fillId="5" borderId="1" xfId="1" applyNumberFormat="1" applyFont="1" applyFill="1" applyBorder="1"/>
    <xf numFmtId="3" fontId="20" fillId="31" borderId="1" xfId="1" applyNumberFormat="1" applyFont="1" applyFill="1" applyBorder="1"/>
    <xf numFmtId="3" fontId="20" fillId="16" borderId="1" xfId="1" applyNumberFormat="1" applyFont="1" applyFill="1" applyBorder="1"/>
    <xf numFmtId="3" fontId="20" fillId="32" borderId="1" xfId="1" applyNumberFormat="1" applyFont="1" applyFill="1" applyBorder="1"/>
    <xf numFmtId="0" fontId="24" fillId="27" borderId="1" xfId="0" applyFont="1" applyFill="1" applyBorder="1" applyAlignment="1"/>
    <xf numFmtId="0" fontId="24" fillId="27" borderId="1" xfId="0" applyFont="1" applyFill="1" applyBorder="1" applyAlignment="1">
      <alignment vertical="top"/>
    </xf>
    <xf numFmtId="0" fontId="24" fillId="27" borderId="1" xfId="0" applyFont="1" applyFill="1" applyBorder="1" applyAlignment="1">
      <alignment vertical="top" wrapText="1"/>
    </xf>
    <xf numFmtId="0" fontId="24" fillId="27" borderId="1" xfId="0" applyNumberFormat="1" applyFont="1" applyFill="1" applyBorder="1" applyAlignment="1">
      <alignment vertical="top" wrapText="1"/>
    </xf>
    <xf numFmtId="0" fontId="24" fillId="27" borderId="1" xfId="0" applyFont="1" applyFill="1" applyBorder="1" applyAlignment="1">
      <alignment wrapText="1"/>
    </xf>
    <xf numFmtId="3" fontId="20" fillId="20" borderId="1" xfId="1" applyNumberFormat="1" applyFont="1" applyFill="1" applyBorder="1"/>
    <xf numFmtId="165" fontId="0" fillId="0" borderId="0" xfId="0" applyNumberFormat="1" applyFont="1"/>
    <xf numFmtId="4" fontId="0" fillId="0" borderId="0" xfId="0" applyNumberFormat="1" applyFont="1"/>
    <xf numFmtId="0" fontId="0" fillId="0" borderId="1" xfId="0" applyBorder="1"/>
    <xf numFmtId="0" fontId="0" fillId="0" borderId="0" xfId="0" applyFill="1" applyBorder="1"/>
    <xf numFmtId="4" fontId="0" fillId="9" borderId="0" xfId="0" applyNumberFormat="1" applyFill="1" applyBorder="1"/>
    <xf numFmtId="43" fontId="16" fillId="0" borderId="0" xfId="1" applyBorder="1" applyAlignment="1">
      <alignment wrapText="1"/>
    </xf>
    <xf numFmtId="49" fontId="44" fillId="0" borderId="34" xfId="9" applyNumberFormat="1" applyFont="1" applyFill="1" applyBorder="1" applyAlignment="1"/>
    <xf numFmtId="0" fontId="21" fillId="0" borderId="13" xfId="9" applyFill="1" applyBorder="1" applyAlignment="1"/>
    <xf numFmtId="0" fontId="21" fillId="0" borderId="12" xfId="9" applyFill="1" applyBorder="1" applyAlignment="1"/>
    <xf numFmtId="0" fontId="80" fillId="8" borderId="35" xfId="9" applyFont="1" applyFill="1" applyBorder="1" applyAlignment="1">
      <alignment wrapText="1"/>
    </xf>
    <xf numFmtId="0" fontId="55" fillId="8" borderId="25" xfId="9" applyFont="1" applyFill="1" applyBorder="1" applyAlignment="1">
      <alignment wrapText="1"/>
    </xf>
    <xf numFmtId="0" fontId="23" fillId="0" borderId="37" xfId="9" applyNumberFormat="1" applyFont="1" applyFill="1" applyBorder="1" applyAlignment="1">
      <alignment horizontal="left" vertical="top" wrapText="1"/>
    </xf>
    <xf numFmtId="0" fontId="21" fillId="0" borderId="36" xfId="9" applyFill="1" applyBorder="1" applyAlignment="1">
      <alignment horizontal="left" vertical="top" wrapText="1"/>
    </xf>
    <xf numFmtId="0" fontId="21" fillId="0" borderId="41" xfId="9" applyFill="1" applyBorder="1" applyAlignment="1">
      <alignment horizontal="left" vertical="top" wrapText="1"/>
    </xf>
    <xf numFmtId="2" fontId="21" fillId="0" borderId="36" xfId="9" applyNumberFormat="1" applyFill="1" applyBorder="1" applyAlignment="1">
      <alignment horizontal="left" vertical="top" wrapText="1"/>
    </xf>
    <xf numFmtId="2" fontId="21" fillId="0" borderId="41" xfId="9" applyNumberFormat="1" applyFill="1" applyBorder="1" applyAlignment="1">
      <alignment horizontal="left" vertical="top" wrapText="1"/>
    </xf>
    <xf numFmtId="0" fontId="23" fillId="0" borderId="36" xfId="9" applyNumberFormat="1" applyFont="1" applyFill="1" applyBorder="1" applyAlignment="1">
      <alignment horizontal="left" vertical="top" wrapText="1"/>
    </xf>
    <xf numFmtId="0" fontId="78" fillId="0" borderId="0" xfId="9" applyFont="1" applyAlignment="1">
      <alignment horizontal="center" vertical="center"/>
    </xf>
    <xf numFmtId="0" fontId="80" fillId="8" borderId="35" xfId="9" applyFont="1" applyFill="1" applyBorder="1" applyAlignment="1"/>
    <xf numFmtId="0" fontId="55" fillId="8" borderId="25" xfId="9" applyFont="1" applyFill="1" applyBorder="1" applyAlignment="1"/>
    <xf numFmtId="0" fontId="80" fillId="8" borderId="25" xfId="9" applyFont="1" applyFill="1" applyBorder="1" applyAlignment="1"/>
    <xf numFmtId="0" fontId="23" fillId="0" borderId="41" xfId="9" applyNumberFormat="1" applyFont="1" applyFill="1" applyBorder="1" applyAlignment="1">
      <alignment horizontal="left" vertical="top" wrapText="1"/>
    </xf>
    <xf numFmtId="0" fontId="80" fillId="8" borderId="25" xfId="9" applyFont="1" applyFill="1" applyBorder="1" applyAlignment="1">
      <alignment wrapText="1"/>
    </xf>
    <xf numFmtId="0" fontId="80" fillId="0" borderId="0" xfId="9" applyFont="1" applyFill="1" applyBorder="1" applyAlignment="1">
      <alignment wrapText="1"/>
    </xf>
    <xf numFmtId="0" fontId="55" fillId="0" borderId="0" xfId="9" applyFont="1" applyFill="1" applyBorder="1" applyAlignment="1">
      <alignment wrapText="1"/>
    </xf>
    <xf numFmtId="49" fontId="44" fillId="0" borderId="13" xfId="9" applyNumberFormat="1" applyFont="1" applyFill="1" applyBorder="1" applyAlignment="1"/>
    <xf numFmtId="49" fontId="44" fillId="0" borderId="12" xfId="9" applyNumberFormat="1" applyFont="1" applyFill="1" applyBorder="1" applyAlignment="1"/>
    <xf numFmtId="0" fontId="80" fillId="0" borderId="35" xfId="9" applyFont="1" applyFill="1" applyBorder="1" applyAlignment="1">
      <alignment wrapText="1"/>
    </xf>
    <xf numFmtId="0" fontId="55" fillId="0" borderId="25" xfId="9" applyFont="1" applyFill="1" applyBorder="1" applyAlignment="1">
      <alignment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0" xfId="0" applyBorder="1" applyAlignment="1">
      <alignment horizontal="left" vertical="center" wrapText="1"/>
    </xf>
    <xf numFmtId="49" fontId="0" fillId="0" borderId="0" xfId="0" applyNumberFormat="1" applyAlignment="1">
      <alignment horizontal="left"/>
    </xf>
    <xf numFmtId="49" fontId="34" fillId="25" borderId="19" xfId="0" applyNumberFormat="1" applyFont="1" applyFill="1" applyBorder="1" applyAlignment="1">
      <alignment horizontal="left" vertical="center" wrapText="1"/>
    </xf>
    <xf numFmtId="0" fontId="34" fillId="25" borderId="14" xfId="0" applyFont="1" applyFill="1" applyBorder="1" applyAlignment="1">
      <alignment horizontal="left" vertical="center" wrapText="1"/>
    </xf>
    <xf numFmtId="49" fontId="23" fillId="6" borderId="37" xfId="0" applyNumberFormat="1" applyFont="1" applyFill="1" applyBorder="1" applyAlignment="1">
      <alignment horizontal="left" vertical="top" wrapText="1"/>
    </xf>
    <xf numFmtId="0" fontId="23" fillId="6" borderId="36" xfId="0" applyFont="1" applyFill="1" applyBorder="1" applyAlignment="1">
      <alignment horizontal="left" vertical="top" wrapText="1"/>
    </xf>
    <xf numFmtId="0" fontId="23" fillId="6" borderId="41" xfId="0" applyFont="1" applyFill="1" applyBorder="1" applyAlignment="1">
      <alignment horizontal="left" vertical="top" wrapText="1"/>
    </xf>
    <xf numFmtId="49" fontId="0" fillId="21" borderId="17" xfId="0" applyNumberFormat="1" applyFill="1" applyBorder="1" applyAlignment="1">
      <alignment horizontal="left" vertical="center" wrapText="1" shrinkToFit="1"/>
    </xf>
    <xf numFmtId="49" fontId="0" fillId="21" borderId="19" xfId="0" applyNumberFormat="1" applyFill="1" applyBorder="1" applyAlignment="1">
      <alignment horizontal="left" vertical="center" wrapText="1" shrinkToFit="1"/>
    </xf>
    <xf numFmtId="0" fontId="0" fillId="21" borderId="19" xfId="0" applyFill="1" applyBorder="1" applyAlignment="1">
      <alignment horizontal="left" vertical="center" wrapText="1" shrinkToFit="1"/>
    </xf>
    <xf numFmtId="49" fontId="0" fillId="21" borderId="30" xfId="0" applyNumberFormat="1" applyFill="1" applyBorder="1" applyAlignment="1">
      <alignment horizontal="center" vertical="center" wrapText="1" shrinkToFit="1"/>
    </xf>
    <xf numFmtId="49" fontId="0" fillId="21" borderId="2" xfId="0" applyNumberFormat="1" applyFill="1" applyBorder="1" applyAlignment="1">
      <alignment horizontal="center" vertical="center" wrapText="1" shrinkToFit="1"/>
    </xf>
    <xf numFmtId="49" fontId="0" fillId="21" borderId="26" xfId="0" applyNumberFormat="1" applyFill="1" applyBorder="1" applyAlignment="1">
      <alignment horizontal="center" vertical="center" wrapText="1" shrinkToFit="1"/>
    </xf>
    <xf numFmtId="0" fontId="49" fillId="23" borderId="30" xfId="0" applyFont="1" applyFill="1" applyBorder="1" applyAlignment="1">
      <alignment horizontal="center" vertical="center" wrapText="1"/>
    </xf>
    <xf numFmtId="0" fontId="49" fillId="23" borderId="21" xfId="0" applyFont="1" applyFill="1" applyBorder="1" applyAlignment="1">
      <alignment horizontal="center" vertical="center" wrapText="1"/>
    </xf>
    <xf numFmtId="49" fontId="0" fillId="24" borderId="17" xfId="0" applyNumberFormat="1" applyFill="1" applyBorder="1" applyAlignment="1">
      <alignment horizontal="left" vertical="center" wrapText="1"/>
    </xf>
    <xf numFmtId="0" fontId="0" fillId="24" borderId="19" xfId="0" applyFill="1" applyBorder="1" applyAlignment="1">
      <alignment horizontal="left" vertical="center" wrapText="1"/>
    </xf>
    <xf numFmtId="0" fontId="0" fillId="24" borderId="30" xfId="0" applyFont="1" applyFill="1" applyBorder="1" applyAlignment="1">
      <alignment horizontal="center" vertical="center" wrapText="1" shrinkToFit="1"/>
    </xf>
    <xf numFmtId="0" fontId="0" fillId="24" borderId="2" xfId="0" applyFont="1" applyFill="1" applyBorder="1" applyAlignment="1">
      <alignment horizontal="center" vertical="center" wrapText="1" shrinkToFit="1"/>
    </xf>
    <xf numFmtId="0" fontId="0" fillId="24" borderId="26" xfId="0" applyFont="1" applyFill="1" applyBorder="1" applyAlignment="1">
      <alignment horizontal="center" vertical="center" wrapText="1" shrinkToFit="1"/>
    </xf>
    <xf numFmtId="49" fontId="0" fillId="24" borderId="19" xfId="0" applyNumberFormat="1" applyFill="1" applyBorder="1" applyAlignment="1">
      <alignment horizontal="left" vertical="center" wrapText="1"/>
    </xf>
    <xf numFmtId="0" fontId="0" fillId="24" borderId="14" xfId="0" applyFill="1" applyBorder="1" applyAlignment="1">
      <alignment horizontal="left" vertical="center" wrapText="1"/>
    </xf>
    <xf numFmtId="0" fontId="23" fillId="17" borderId="37" xfId="0" applyFont="1" applyFill="1" applyBorder="1" applyAlignment="1">
      <alignment horizontal="center" vertical="center" wrapText="1" shrinkToFit="1"/>
    </xf>
    <xf numFmtId="0" fontId="0" fillId="17" borderId="36" xfId="0" applyFill="1" applyBorder="1" applyAlignment="1">
      <alignment horizontal="center" vertical="center" wrapText="1" shrinkToFit="1"/>
    </xf>
    <xf numFmtId="0" fontId="0" fillId="17" borderId="41" xfId="0" applyFill="1" applyBorder="1" applyAlignment="1">
      <alignment horizontal="center" vertical="center" wrapText="1" shrinkToFit="1"/>
    </xf>
    <xf numFmtId="0" fontId="23" fillId="17" borderId="37" xfId="0" applyFont="1" applyFill="1" applyBorder="1" applyAlignment="1">
      <alignment horizontal="center" vertical="center" wrapText="1"/>
    </xf>
    <xf numFmtId="0" fontId="23" fillId="17" borderId="36" xfId="0" applyFont="1" applyFill="1" applyBorder="1" applyAlignment="1">
      <alignment horizontal="center" vertical="center" wrapText="1"/>
    </xf>
    <xf numFmtId="49" fontId="23" fillId="18" borderId="37" xfId="0" applyNumberFormat="1" applyFont="1" applyFill="1" applyBorder="1" applyAlignment="1">
      <alignment horizontal="left" vertical="top" wrapText="1"/>
    </xf>
    <xf numFmtId="0" fontId="0" fillId="18" borderId="36" xfId="0" applyFill="1" applyBorder="1" applyAlignment="1">
      <alignment horizontal="left" vertical="top" wrapText="1"/>
    </xf>
    <xf numFmtId="0" fontId="0" fillId="18" borderId="41" xfId="0" applyFill="1" applyBorder="1" applyAlignment="1">
      <alignment horizontal="left" vertical="top" wrapText="1"/>
    </xf>
    <xf numFmtId="0" fontId="0" fillId="25" borderId="30" xfId="0" applyFont="1" applyFill="1" applyBorder="1" applyAlignment="1">
      <alignment horizontal="center" vertical="center" wrapText="1" shrinkToFit="1"/>
    </xf>
    <xf numFmtId="0" fontId="0" fillId="25" borderId="2" xfId="0" applyFont="1" applyFill="1" applyBorder="1" applyAlignment="1">
      <alignment horizontal="center" vertical="center" wrapText="1" shrinkToFit="1"/>
    </xf>
    <xf numFmtId="0" fontId="0" fillId="25" borderId="26" xfId="0" applyFont="1" applyFill="1" applyBorder="1" applyAlignment="1">
      <alignment horizontal="center" vertical="center" wrapText="1" shrinkToFit="1"/>
    </xf>
    <xf numFmtId="49" fontId="23" fillId="19" borderId="37" xfId="0" applyNumberFormat="1" applyFont="1" applyFill="1" applyBorder="1" applyAlignment="1">
      <alignment horizontal="left" vertical="top" wrapText="1"/>
    </xf>
    <xf numFmtId="0" fontId="0" fillId="19" borderId="36" xfId="0" applyFill="1" applyBorder="1" applyAlignment="1">
      <alignment horizontal="left" vertical="top" wrapText="1"/>
    </xf>
    <xf numFmtId="0" fontId="0" fillId="19" borderId="41" xfId="0" applyFill="1" applyBorder="1" applyAlignment="1">
      <alignment horizontal="left" vertical="top" wrapText="1"/>
    </xf>
    <xf numFmtId="49" fontId="0" fillId="23" borderId="29" xfId="0" applyNumberFormat="1" applyFill="1" applyBorder="1" applyAlignment="1">
      <alignment vertical="center" wrapText="1"/>
    </xf>
    <xf numFmtId="0" fontId="0" fillId="23" borderId="53" xfId="0" applyFill="1" applyBorder="1" applyAlignment="1">
      <alignment vertical="center" wrapText="1"/>
    </xf>
    <xf numFmtId="0" fontId="0" fillId="23" borderId="20" xfId="0" applyFill="1" applyBorder="1" applyAlignment="1">
      <alignment vertical="center" wrapText="1"/>
    </xf>
    <xf numFmtId="49" fontId="0" fillId="9" borderId="52" xfId="0" applyNumberFormat="1" applyFill="1" applyBorder="1" applyAlignment="1">
      <alignment vertical="center" wrapText="1" shrinkToFit="1"/>
    </xf>
    <xf numFmtId="49" fontId="0" fillId="9" borderId="31" xfId="0" applyNumberFormat="1" applyFill="1" applyBorder="1" applyAlignment="1">
      <alignment vertical="center" wrapText="1" shrinkToFit="1"/>
    </xf>
    <xf numFmtId="0" fontId="0" fillId="9" borderId="31" xfId="0" applyFill="1" applyBorder="1" applyAlignment="1">
      <alignment vertical="center" wrapText="1" shrinkToFit="1"/>
    </xf>
    <xf numFmtId="49" fontId="0" fillId="22" borderId="30" xfId="0" applyNumberFormat="1" applyFill="1" applyBorder="1" applyAlignment="1">
      <alignment horizontal="center" vertical="center" wrapText="1" shrinkToFit="1"/>
    </xf>
    <xf numFmtId="0" fontId="0" fillId="0" borderId="2" xfId="0" applyBorder="1" applyAlignment="1">
      <alignment horizontal="center" vertical="center" wrapText="1" shrinkToFit="1"/>
    </xf>
    <xf numFmtId="0" fontId="0" fillId="0" borderId="21" xfId="0" applyBorder="1" applyAlignment="1">
      <alignment horizontal="center" vertical="center" wrapText="1" shrinkToFit="1"/>
    </xf>
    <xf numFmtId="49" fontId="0" fillId="0" borderId="33" xfId="0" applyNumberFormat="1" applyBorder="1" applyAlignment="1">
      <alignment vertical="center" wrapText="1"/>
    </xf>
    <xf numFmtId="0" fontId="0" fillId="0" borderId="54" xfId="0" applyBorder="1" applyAlignment="1">
      <alignment vertical="center" wrapText="1"/>
    </xf>
    <xf numFmtId="0" fontId="0" fillId="0" borderId="22" xfId="0" applyBorder="1" applyAlignment="1">
      <alignment vertical="center" wrapText="1"/>
    </xf>
    <xf numFmtId="0" fontId="0" fillId="9" borderId="38" xfId="0" applyFill="1" applyBorder="1" applyAlignment="1">
      <alignment horizontal="left" vertical="center" wrapText="1" shrinkToFit="1"/>
    </xf>
    <xf numFmtId="0" fontId="0" fillId="9" borderId="10" xfId="0" applyFill="1" applyBorder="1" applyAlignment="1">
      <alignment horizontal="left" vertical="center" wrapText="1" shrinkToFit="1"/>
    </xf>
    <xf numFmtId="49" fontId="0" fillId="9" borderId="31" xfId="0" applyNumberFormat="1" applyFill="1" applyBorder="1" applyAlignment="1">
      <alignment horizontal="left" vertical="center" shrinkToFit="1"/>
    </xf>
    <xf numFmtId="0" fontId="0" fillId="9" borderId="31" xfId="0" applyFill="1" applyBorder="1" applyAlignment="1">
      <alignment horizontal="left" vertical="center" shrinkToFit="1"/>
    </xf>
    <xf numFmtId="49" fontId="0" fillId="23" borderId="53" xfId="0" applyNumberFormat="1" applyFill="1" applyBorder="1" applyAlignment="1">
      <alignment vertical="center" wrapText="1"/>
    </xf>
    <xf numFmtId="49" fontId="0" fillId="9" borderId="10" xfId="0" applyNumberFormat="1" applyFill="1" applyBorder="1" applyAlignment="1">
      <alignment vertical="center" wrapText="1" shrinkToFit="1"/>
    </xf>
    <xf numFmtId="49" fontId="0" fillId="0" borderId="54" xfId="0" applyNumberFormat="1" applyBorder="1" applyAlignment="1">
      <alignment vertical="center" wrapText="1"/>
    </xf>
    <xf numFmtId="0" fontId="0" fillId="9" borderId="38" xfId="0" applyFill="1" applyBorder="1" applyAlignment="1">
      <alignment horizontal="left" vertical="center" shrinkToFit="1"/>
    </xf>
    <xf numFmtId="0" fontId="23" fillId="17" borderId="41" xfId="0" applyFont="1" applyFill="1" applyBorder="1" applyAlignment="1">
      <alignment horizontal="center" vertical="center" wrapText="1"/>
    </xf>
    <xf numFmtId="49" fontId="0" fillId="0" borderId="32" xfId="0" applyNumberFormat="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49" fontId="0" fillId="21" borderId="1" xfId="0" applyNumberFormat="1" applyFill="1" applyBorder="1" applyAlignment="1">
      <alignment horizontal="center" vertical="center" shrinkToFit="1"/>
    </xf>
    <xf numFmtId="0" fontId="0" fillId="21" borderId="3" xfId="0" applyFill="1" applyBorder="1" applyAlignment="1">
      <alignment horizontal="center" vertical="center" shrinkToFit="1"/>
    </xf>
    <xf numFmtId="49" fontId="34" fillId="25" borderId="59" xfId="0" applyNumberFormat="1" applyFont="1" applyFill="1" applyBorder="1" applyAlignment="1">
      <alignment horizontal="left" vertical="center" wrapText="1"/>
    </xf>
    <xf numFmtId="0" fontId="0" fillId="0" borderId="20" xfId="0" applyBorder="1" applyAlignment="1">
      <alignment horizontal="left" vertical="center" wrapText="1"/>
    </xf>
    <xf numFmtId="49" fontId="0" fillId="15" borderId="53" xfId="0" applyNumberFormat="1" applyFill="1" applyBorder="1" applyAlignment="1">
      <alignment vertical="center" wrapText="1"/>
    </xf>
    <xf numFmtId="0" fontId="0" fillId="15" borderId="53" xfId="0" applyFill="1" applyBorder="1" applyAlignment="1">
      <alignment vertical="center" wrapText="1"/>
    </xf>
    <xf numFmtId="0" fontId="0" fillId="15" borderId="56" xfId="0" applyFill="1" applyBorder="1" applyAlignment="1">
      <alignment vertical="center" wrapText="1"/>
    </xf>
    <xf numFmtId="49" fontId="0" fillId="17" borderId="2" xfId="0" applyNumberFormat="1"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58" xfId="0" applyBorder="1" applyAlignment="1">
      <alignment vertical="center" wrapText="1"/>
    </xf>
    <xf numFmtId="49" fontId="0" fillId="9" borderId="38" xfId="0" applyNumberFormat="1" applyFill="1" applyBorder="1" applyAlignment="1">
      <alignment vertical="center" wrapText="1"/>
    </xf>
    <xf numFmtId="0" fontId="0" fillId="9" borderId="6" xfId="0" applyFill="1" applyBorder="1" applyAlignment="1">
      <alignment vertical="center" wrapText="1"/>
    </xf>
    <xf numFmtId="0" fontId="0" fillId="9" borderId="57" xfId="0" applyFill="1" applyBorder="1" applyAlignment="1">
      <alignment vertical="center" wrapText="1"/>
    </xf>
    <xf numFmtId="0" fontId="0" fillId="24" borderId="1" xfId="0" applyFont="1" applyFill="1" applyBorder="1" applyAlignment="1">
      <alignment horizontal="center" vertical="center" wrapText="1" shrinkToFit="1"/>
    </xf>
    <xf numFmtId="0" fontId="0" fillId="0" borderId="1" xfId="0" applyBorder="1" applyAlignment="1">
      <alignment horizontal="center" vertical="center" wrapText="1" shrinkToFit="1"/>
    </xf>
    <xf numFmtId="0" fontId="0" fillId="0" borderId="3" xfId="0" applyBorder="1" applyAlignment="1">
      <alignment horizontal="center" vertical="center" wrapText="1" shrinkToFit="1"/>
    </xf>
    <xf numFmtId="0" fontId="0" fillId="25" borderId="11" xfId="0" applyFont="1" applyFill="1" applyBorder="1" applyAlignment="1">
      <alignment horizontal="center" vertical="center" wrapText="1" shrinkToFit="1"/>
    </xf>
    <xf numFmtId="0" fontId="0" fillId="25" borderId="1" xfId="0" applyFill="1" applyBorder="1" applyAlignment="1">
      <alignment horizontal="center" vertical="center" wrapText="1" shrinkToFit="1"/>
    </xf>
    <xf numFmtId="0" fontId="0" fillId="25" borderId="3" xfId="0" applyFill="1" applyBorder="1" applyAlignment="1">
      <alignment horizontal="center" vertical="center" wrapText="1" shrinkToFit="1"/>
    </xf>
    <xf numFmtId="0" fontId="33" fillId="0" borderId="0" xfId="3" applyFont="1" applyAlignment="1">
      <alignment horizontal="center"/>
    </xf>
    <xf numFmtId="0" fontId="23" fillId="8" borderId="1" xfId="3" applyFont="1" applyFill="1" applyBorder="1" applyAlignment="1">
      <alignment horizontal="center" vertical="center"/>
    </xf>
    <xf numFmtId="0" fontId="23" fillId="8" borderId="4" xfId="3" applyFont="1" applyFill="1" applyBorder="1" applyAlignment="1">
      <alignment horizontal="center" vertical="center" wrapText="1"/>
    </xf>
    <xf numFmtId="0" fontId="15" fillId="8" borderId="21" xfId="3" applyFill="1" applyBorder="1" applyAlignment="1">
      <alignment horizontal="center" vertical="center" wrapText="1"/>
    </xf>
    <xf numFmtId="0" fontId="23" fillId="8" borderId="4" xfId="3" applyFont="1" applyFill="1" applyBorder="1" applyAlignment="1">
      <alignment horizontal="center" vertical="center"/>
    </xf>
    <xf numFmtId="0" fontId="15" fillId="8" borderId="21" xfId="3" applyFill="1" applyBorder="1" applyAlignment="1">
      <alignment horizontal="center" vertical="center"/>
    </xf>
    <xf numFmtId="0" fontId="23" fillId="8" borderId="27" xfId="3" applyFont="1" applyFill="1" applyBorder="1" applyAlignment="1">
      <alignment horizontal="center" vertical="center"/>
    </xf>
    <xf numFmtId="0" fontId="23" fillId="8" borderId="31" xfId="3" applyFont="1" applyFill="1" applyBorder="1" applyAlignment="1">
      <alignment horizontal="center" vertical="center"/>
    </xf>
    <xf numFmtId="0" fontId="33" fillId="0" borderId="0" xfId="3" applyFont="1" applyAlignment="1">
      <alignment horizontal="center" vertical="center"/>
    </xf>
    <xf numFmtId="49" fontId="14" fillId="21" borderId="1" xfId="7" applyNumberFormat="1" applyFill="1" applyBorder="1" applyAlignment="1">
      <alignment horizontal="center" vertical="center" wrapText="1" shrinkToFit="1"/>
    </xf>
    <xf numFmtId="0" fontId="14" fillId="0" borderId="72" xfId="7" applyBorder="1" applyAlignment="1">
      <alignment horizontal="center" vertical="center" wrapText="1" shrinkToFit="1"/>
    </xf>
    <xf numFmtId="0" fontId="41" fillId="0" borderId="27" xfId="7" applyFont="1" applyBorder="1" applyAlignment="1">
      <alignment vertical="center" wrapText="1"/>
    </xf>
    <xf numFmtId="0" fontId="41" fillId="0" borderId="31" xfId="7" applyFont="1" applyBorder="1" applyAlignment="1">
      <alignment vertical="center" wrapText="1"/>
    </xf>
    <xf numFmtId="0" fontId="14" fillId="0" borderId="27" xfId="7" applyFont="1" applyBorder="1" applyAlignment="1">
      <alignment wrapText="1"/>
    </xf>
    <xf numFmtId="0" fontId="14" fillId="0" borderId="31" xfId="7" applyFont="1" applyBorder="1" applyAlignment="1">
      <alignment wrapText="1"/>
    </xf>
    <xf numFmtId="49" fontId="14" fillId="0" borderId="70" xfId="7" applyNumberFormat="1" applyBorder="1" applyAlignment="1">
      <alignment wrapText="1"/>
    </xf>
    <xf numFmtId="49" fontId="14" fillId="0" borderId="71" xfId="7" applyNumberFormat="1" applyBorder="1" applyAlignment="1">
      <alignment wrapText="1"/>
    </xf>
    <xf numFmtId="49" fontId="23" fillId="20" borderId="60" xfId="7" applyNumberFormat="1" applyFont="1" applyFill="1" applyBorder="1" applyAlignment="1">
      <alignment horizontal="center" wrapText="1"/>
    </xf>
    <xf numFmtId="49" fontId="23" fillId="20" borderId="52" xfId="7" applyNumberFormat="1" applyFont="1" applyFill="1" applyBorder="1" applyAlignment="1">
      <alignment horizontal="center" wrapText="1"/>
    </xf>
    <xf numFmtId="49" fontId="14" fillId="0" borderId="68" xfId="7" applyNumberFormat="1" applyBorder="1" applyAlignment="1">
      <alignment horizontal="left" vertical="center" wrapText="1" shrinkToFit="1"/>
    </xf>
    <xf numFmtId="0" fontId="14" fillId="0" borderId="68" xfId="7" applyBorder="1" applyAlignment="1">
      <alignment horizontal="left" vertical="center" wrapText="1" shrinkToFit="1"/>
    </xf>
    <xf numFmtId="49" fontId="35" fillId="0" borderId="27" xfId="4" applyNumberFormat="1" applyBorder="1" applyAlignment="1">
      <alignment wrapText="1"/>
    </xf>
    <xf numFmtId="49" fontId="35" fillId="0" borderId="31" xfId="4" applyNumberFormat="1" applyBorder="1" applyAlignment="1">
      <alignment wrapText="1"/>
    </xf>
    <xf numFmtId="49" fontId="14" fillId="21" borderId="1" xfId="7" applyNumberFormat="1" applyFill="1" applyBorder="1" applyAlignment="1">
      <alignment horizontal="center" vertical="center" shrinkToFit="1"/>
    </xf>
    <xf numFmtId="0" fontId="14" fillId="21" borderId="3" xfId="7" applyFill="1" applyBorder="1" applyAlignment="1">
      <alignment horizontal="center" vertical="center" shrinkToFit="1"/>
    </xf>
    <xf numFmtId="49" fontId="14" fillId="0" borderId="61" xfId="7" applyNumberFormat="1" applyBorder="1" applyAlignment="1">
      <alignment wrapText="1"/>
    </xf>
    <xf numFmtId="49" fontId="14" fillId="0" borderId="62" xfId="7" applyNumberFormat="1" applyBorder="1" applyAlignment="1">
      <alignment wrapText="1"/>
    </xf>
    <xf numFmtId="49" fontId="23" fillId="20" borderId="64" xfId="7" applyNumberFormat="1" applyFont="1" applyFill="1" applyBorder="1" applyAlignment="1">
      <alignment horizontal="center" wrapText="1"/>
    </xf>
    <xf numFmtId="49" fontId="23" fillId="20" borderId="65" xfId="7" applyNumberFormat="1" applyFont="1" applyFill="1" applyBorder="1" applyAlignment="1">
      <alignment horizontal="center" wrapText="1"/>
    </xf>
    <xf numFmtId="49" fontId="34" fillId="0" borderId="4" xfId="7" applyNumberFormat="1" applyFont="1" applyBorder="1" applyAlignment="1">
      <alignment horizontal="center" vertical="center" wrapText="1"/>
    </xf>
    <xf numFmtId="49" fontId="34" fillId="0" borderId="2" xfId="7" applyNumberFormat="1" applyFont="1" applyBorder="1" applyAlignment="1">
      <alignment horizontal="center" vertical="center" wrapText="1"/>
    </xf>
    <xf numFmtId="49" fontId="34" fillId="0" borderId="21" xfId="7" applyNumberFormat="1" applyFont="1" applyBorder="1" applyAlignment="1">
      <alignment horizontal="center" vertical="center" wrapText="1"/>
    </xf>
    <xf numFmtId="49" fontId="14" fillId="0" borderId="4" xfId="7" applyNumberFormat="1" applyBorder="1" applyAlignment="1">
      <alignment horizontal="center" vertical="center" wrapText="1"/>
    </xf>
    <xf numFmtId="49" fontId="14" fillId="0" borderId="2" xfId="7" applyNumberFormat="1" applyBorder="1" applyAlignment="1">
      <alignment horizontal="center" vertical="center" wrapText="1"/>
    </xf>
    <xf numFmtId="49" fontId="14" fillId="0" borderId="21" xfId="7" applyNumberFormat="1" applyBorder="1" applyAlignment="1">
      <alignment horizontal="center" vertical="center" wrapText="1"/>
    </xf>
    <xf numFmtId="0" fontId="14" fillId="0" borderId="4" xfId="7" applyFont="1" applyBorder="1" applyAlignment="1">
      <alignment horizontal="center" vertical="center" wrapText="1"/>
    </xf>
    <xf numFmtId="0" fontId="14" fillId="0" borderId="2" xfId="7" applyFont="1" applyBorder="1" applyAlignment="1">
      <alignment horizontal="center" vertical="center" wrapText="1"/>
    </xf>
    <xf numFmtId="0" fontId="14" fillId="0" borderId="21" xfId="7" applyFont="1" applyBorder="1" applyAlignment="1">
      <alignment horizontal="center" vertical="center" wrapText="1"/>
    </xf>
    <xf numFmtId="0" fontId="14" fillId="0" borderId="4" xfId="7" applyFont="1" applyFill="1" applyBorder="1" applyAlignment="1">
      <alignment horizontal="center" vertical="center"/>
    </xf>
    <xf numFmtId="0" fontId="14" fillId="0" borderId="2" xfId="7" applyFont="1" applyFill="1" applyBorder="1" applyAlignment="1">
      <alignment horizontal="center" vertical="center"/>
    </xf>
    <xf numFmtId="0" fontId="14" fillId="0" borderId="21" xfId="7" applyFont="1" applyFill="1" applyBorder="1" applyAlignment="1">
      <alignment horizontal="center" vertical="center"/>
    </xf>
    <xf numFmtId="0" fontId="14" fillId="0" borderId="4" xfId="7" applyFont="1" applyBorder="1" applyAlignment="1">
      <alignment horizontal="center" vertical="center"/>
    </xf>
    <xf numFmtId="0" fontId="14" fillId="0" borderId="2" xfId="7" applyFont="1" applyBorder="1" applyAlignment="1">
      <alignment horizontal="center" vertical="center"/>
    </xf>
    <xf numFmtId="0" fontId="14" fillId="0" borderId="21" xfId="7" applyFont="1" applyBorder="1" applyAlignment="1">
      <alignment horizontal="center" vertical="center"/>
    </xf>
    <xf numFmtId="0" fontId="14" fillId="6" borderId="27" xfId="7" applyFill="1" applyBorder="1" applyAlignment="1">
      <alignment horizontal="left" wrapText="1"/>
    </xf>
    <xf numFmtId="0" fontId="14" fillId="6" borderId="31" xfId="7" applyFill="1" applyBorder="1" applyAlignment="1">
      <alignment horizontal="left" wrapText="1"/>
    </xf>
    <xf numFmtId="0" fontId="22" fillId="6" borderId="27" xfId="7" applyFont="1" applyFill="1" applyBorder="1" applyAlignment="1">
      <alignment horizontal="left" wrapText="1"/>
    </xf>
    <xf numFmtId="0" fontId="22" fillId="6" borderId="31" xfId="7" applyFont="1" applyFill="1" applyBorder="1" applyAlignment="1">
      <alignment horizontal="left" wrapText="1"/>
    </xf>
    <xf numFmtId="0" fontId="14" fillId="6" borderId="19" xfId="7" applyFill="1" applyBorder="1" applyAlignment="1">
      <alignment horizontal="center" vertical="center" wrapText="1"/>
    </xf>
    <xf numFmtId="0" fontId="14" fillId="0" borderId="19" xfId="7" applyBorder="1" applyAlignment="1">
      <alignment horizontal="center" vertical="center" wrapText="1"/>
    </xf>
    <xf numFmtId="0" fontId="14" fillId="6" borderId="27" xfId="7" applyFill="1" applyBorder="1" applyAlignment="1">
      <alignment horizontal="left"/>
    </xf>
    <xf numFmtId="0" fontId="14" fillId="6" borderId="31" xfId="7" applyFill="1" applyBorder="1" applyAlignment="1">
      <alignment horizontal="left"/>
    </xf>
    <xf numFmtId="0" fontId="60" fillId="6" borderId="61" xfId="7" applyFont="1" applyFill="1" applyBorder="1" applyAlignment="1">
      <alignment horizontal="left" wrapText="1"/>
    </xf>
    <xf numFmtId="0" fontId="60" fillId="6" borderId="62" xfId="7" applyFont="1" applyFill="1" applyBorder="1" applyAlignment="1">
      <alignment horizontal="left" wrapText="1"/>
    </xf>
    <xf numFmtId="0" fontId="60" fillId="6" borderId="19" xfId="7" applyFont="1" applyFill="1" applyBorder="1" applyAlignment="1">
      <alignment horizontal="center" vertical="center" wrapText="1"/>
    </xf>
    <xf numFmtId="0" fontId="60" fillId="6" borderId="27" xfId="8" applyFont="1" applyFill="1" applyBorder="1" applyAlignment="1">
      <alignment horizontal="left"/>
    </xf>
    <xf numFmtId="0" fontId="60" fillId="6" borderId="31" xfId="8" applyFont="1" applyFill="1" applyBorder="1" applyAlignment="1">
      <alignment horizontal="left"/>
    </xf>
    <xf numFmtId="0" fontId="60" fillId="6" borderId="27" xfId="7" applyFont="1" applyFill="1" applyBorder="1" applyAlignment="1">
      <alignment horizontal="left" wrapText="1"/>
    </xf>
    <xf numFmtId="0" fontId="60" fillId="6" borderId="31" xfId="7" applyFont="1" applyFill="1" applyBorder="1" applyAlignment="1">
      <alignment horizontal="left" wrapText="1"/>
    </xf>
    <xf numFmtId="0" fontId="22" fillId="6" borderId="27" xfId="8" applyFont="1" applyFill="1" applyBorder="1" applyAlignment="1">
      <alignment horizontal="left" wrapText="1"/>
    </xf>
    <xf numFmtId="0" fontId="22" fillId="6" borderId="31" xfId="8" applyFont="1" applyFill="1" applyBorder="1" applyAlignment="1">
      <alignment horizontal="left" wrapText="1"/>
    </xf>
    <xf numFmtId="49" fontId="14" fillId="21" borderId="2" xfId="8" applyNumberFormat="1" applyFill="1" applyBorder="1" applyAlignment="1">
      <alignment horizontal="center" vertical="center" wrapText="1" shrinkToFit="1"/>
    </xf>
    <xf numFmtId="0" fontId="14" fillId="21" borderId="2" xfId="8" applyFill="1" applyBorder="1" applyAlignment="1">
      <alignment horizontal="center" vertical="center" wrapText="1" shrinkToFit="1"/>
    </xf>
    <xf numFmtId="0" fontId="14" fillId="21" borderId="21" xfId="8" applyFill="1" applyBorder="1" applyAlignment="1">
      <alignment horizontal="center" vertical="center" wrapText="1" shrinkToFit="1"/>
    </xf>
    <xf numFmtId="49" fontId="14" fillId="0" borderId="54" xfId="8" applyNumberFormat="1" applyFont="1" applyBorder="1" applyAlignment="1">
      <alignment vertical="center" wrapText="1"/>
    </xf>
    <xf numFmtId="0" fontId="14" fillId="0" borderId="54" xfId="8" applyFont="1" applyBorder="1" applyAlignment="1">
      <alignment vertical="center" wrapText="1"/>
    </xf>
    <xf numFmtId="0" fontId="14" fillId="0" borderId="22" xfId="8" applyFont="1" applyBorder="1" applyAlignment="1">
      <alignment vertical="center" wrapText="1"/>
    </xf>
    <xf numFmtId="49" fontId="9" fillId="0" borderId="32" xfId="8" applyNumberFormat="1" applyFont="1" applyBorder="1" applyAlignment="1">
      <alignment horizontal="left" vertical="center" wrapText="1" shrinkToFit="1"/>
    </xf>
    <xf numFmtId="49" fontId="14" fillId="0" borderId="32" xfId="8" applyNumberFormat="1" applyBorder="1" applyAlignment="1">
      <alignment horizontal="left" vertical="center" wrapText="1" shrinkToFit="1"/>
    </xf>
    <xf numFmtId="0" fontId="14" fillId="0" borderId="32" xfId="8" applyBorder="1" applyAlignment="1">
      <alignment horizontal="left" vertical="center" wrapText="1" shrinkToFit="1"/>
    </xf>
    <xf numFmtId="0" fontId="14" fillId="0" borderId="74" xfId="8" applyBorder="1" applyAlignment="1">
      <alignment horizontal="left" vertical="center" wrapText="1" shrinkToFit="1"/>
    </xf>
    <xf numFmtId="0" fontId="62" fillId="9" borderId="4" xfId="8" applyFont="1" applyFill="1" applyBorder="1" applyAlignment="1">
      <alignment horizontal="center" vertical="center" wrapText="1"/>
    </xf>
    <xf numFmtId="0" fontId="54" fillId="9" borderId="2" xfId="8" applyFont="1" applyFill="1" applyBorder="1" applyAlignment="1">
      <alignment horizontal="center" vertical="center" wrapText="1"/>
    </xf>
    <xf numFmtId="0" fontId="54" fillId="9" borderId="21" xfId="8" applyFont="1" applyFill="1" applyBorder="1" applyAlignment="1">
      <alignment horizontal="center" vertical="center" wrapText="1"/>
    </xf>
    <xf numFmtId="0" fontId="54" fillId="9" borderId="4" xfId="8" applyFont="1" applyFill="1" applyBorder="1" applyAlignment="1">
      <alignment horizontal="center" vertical="center" wrapText="1"/>
    </xf>
    <xf numFmtId="49" fontId="14" fillId="9" borderId="38" xfId="8" applyNumberFormat="1" applyFill="1" applyBorder="1" applyAlignment="1">
      <alignment horizontal="left" vertical="center" wrapText="1" shrinkToFit="1"/>
    </xf>
    <xf numFmtId="0" fontId="14" fillId="9" borderId="6" xfId="8" applyFill="1" applyBorder="1" applyAlignment="1">
      <alignment horizontal="left" vertical="center" wrapText="1" shrinkToFit="1"/>
    </xf>
    <xf numFmtId="0" fontId="14" fillId="9" borderId="10" xfId="8" applyFill="1" applyBorder="1" applyAlignment="1">
      <alignment horizontal="left" vertical="center" wrapText="1" shrinkToFit="1"/>
    </xf>
    <xf numFmtId="49" fontId="54" fillId="9" borderId="4" xfId="8" applyNumberFormat="1" applyFont="1" applyFill="1" applyBorder="1" applyAlignment="1">
      <alignment horizontal="center" vertical="center" wrapText="1"/>
    </xf>
    <xf numFmtId="49" fontId="14" fillId="21" borderId="32" xfId="8" applyNumberFormat="1" applyFill="1" applyBorder="1" applyAlignment="1">
      <alignment horizontal="center" vertical="center" wrapText="1" shrinkToFit="1"/>
    </xf>
    <xf numFmtId="0" fontId="14" fillId="21" borderId="32" xfId="8" applyFill="1" applyBorder="1" applyAlignment="1">
      <alignment horizontal="center" vertical="center" wrapText="1" shrinkToFit="1"/>
    </xf>
    <xf numFmtId="49" fontId="14" fillId="9" borderId="1" xfId="8" applyNumberFormat="1" applyFill="1" applyBorder="1" applyAlignment="1">
      <alignment horizontal="left" vertical="center" wrapText="1" shrinkToFit="1"/>
    </xf>
    <xf numFmtId="0" fontId="14" fillId="9" borderId="2" xfId="8" applyFont="1" applyFill="1" applyBorder="1" applyAlignment="1">
      <alignment wrapText="1"/>
    </xf>
    <xf numFmtId="0" fontId="14" fillId="9" borderId="2" xfId="8" applyFill="1" applyBorder="1" applyAlignment="1">
      <alignment wrapText="1"/>
    </xf>
    <xf numFmtId="0" fontId="14" fillId="9" borderId="21" xfId="8" applyFill="1" applyBorder="1" applyAlignment="1">
      <alignment wrapText="1"/>
    </xf>
    <xf numFmtId="49" fontId="14" fillId="21" borderId="53" xfId="8" applyNumberFormat="1" applyFill="1" applyBorder="1" applyAlignment="1">
      <alignment horizontal="center" vertical="center" wrapText="1" shrinkToFit="1"/>
    </xf>
    <xf numFmtId="0" fontId="14" fillId="21" borderId="53" xfId="8" applyFill="1" applyBorder="1" applyAlignment="1">
      <alignment horizontal="center" vertical="center" wrapText="1" shrinkToFit="1"/>
    </xf>
    <xf numFmtId="0" fontId="14" fillId="21" borderId="20" xfId="8" applyFill="1" applyBorder="1" applyAlignment="1">
      <alignment horizontal="center" vertical="center" wrapText="1" shrinkToFit="1"/>
    </xf>
    <xf numFmtId="49" fontId="14" fillId="9" borderId="10" xfId="8" applyNumberFormat="1" applyFill="1" applyBorder="1" applyAlignment="1">
      <alignment horizontal="left" vertical="center" wrapText="1" shrinkToFit="1"/>
    </xf>
    <xf numFmtId="49" fontId="14" fillId="9" borderId="31" xfId="8" applyNumberFormat="1" applyFill="1" applyBorder="1" applyAlignment="1">
      <alignment horizontal="left" vertical="center" wrapText="1" shrinkToFit="1"/>
    </xf>
    <xf numFmtId="0" fontId="14" fillId="9" borderId="38" xfId="8" applyFill="1" applyBorder="1" applyAlignment="1">
      <alignment horizontal="left" vertical="center" wrapText="1" shrinkToFit="1"/>
    </xf>
    <xf numFmtId="49" fontId="14" fillId="0" borderId="54" xfId="8" applyNumberFormat="1" applyBorder="1" applyAlignment="1">
      <alignment vertical="center" wrapText="1"/>
    </xf>
    <xf numFmtId="0" fontId="14" fillId="0" borderId="54" xfId="8" applyBorder="1" applyAlignment="1">
      <alignment vertical="center" wrapText="1"/>
    </xf>
    <xf numFmtId="49" fontId="14" fillId="9" borderId="32" xfId="8" applyNumberFormat="1" applyFill="1" applyBorder="1" applyAlignment="1">
      <alignment horizontal="left" vertical="center" wrapText="1" shrinkToFit="1"/>
    </xf>
    <xf numFmtId="0" fontId="14" fillId="9" borderId="32" xfId="8" applyFill="1" applyBorder="1" applyAlignment="1">
      <alignment horizontal="left" vertical="center" wrapText="1" shrinkToFit="1"/>
    </xf>
    <xf numFmtId="0" fontId="14" fillId="9" borderId="4" xfId="8" applyFill="1" applyBorder="1" applyAlignment="1">
      <alignment horizontal="left" vertical="center" wrapText="1" shrinkToFit="1"/>
    </xf>
    <xf numFmtId="0" fontId="14" fillId="9" borderId="30" xfId="8" applyFont="1" applyFill="1" applyBorder="1" applyAlignment="1">
      <alignment wrapText="1"/>
    </xf>
    <xf numFmtId="49" fontId="14" fillId="17" borderId="76" xfId="8" applyNumberFormat="1" applyFill="1" applyBorder="1" applyAlignment="1">
      <alignment vertical="center" wrapText="1"/>
    </xf>
    <xf numFmtId="0" fontId="14" fillId="17" borderId="32" xfId="8" applyFill="1" applyBorder="1" applyAlignment="1">
      <alignment vertical="center" wrapText="1"/>
    </xf>
    <xf numFmtId="0" fontId="14" fillId="17" borderId="35" xfId="8" applyFill="1" applyBorder="1" applyAlignment="1">
      <alignment vertical="center" wrapText="1"/>
    </xf>
    <xf numFmtId="49" fontId="14" fillId="17" borderId="11" xfId="8" applyNumberFormat="1" applyFill="1" applyBorder="1" applyAlignment="1">
      <alignment horizontal="center" vertical="center" shrinkToFit="1"/>
    </xf>
    <xf numFmtId="49" fontId="14" fillId="17" borderId="2" xfId="8" applyNumberFormat="1" applyFill="1" applyBorder="1" applyAlignment="1">
      <alignment horizontal="center" vertical="center" shrinkToFit="1"/>
    </xf>
    <xf numFmtId="49" fontId="14" fillId="17" borderId="26" xfId="8" applyNumberFormat="1" applyFill="1" applyBorder="1" applyAlignment="1">
      <alignment horizontal="center" vertical="center" shrinkToFit="1"/>
    </xf>
    <xf numFmtId="49" fontId="14" fillId="0" borderId="33" xfId="8" applyNumberFormat="1" applyBorder="1" applyAlignment="1">
      <alignment vertical="center" wrapText="1"/>
    </xf>
    <xf numFmtId="0" fontId="14" fillId="0" borderId="58" xfId="8" applyBorder="1" applyAlignment="1">
      <alignment vertical="center" wrapText="1"/>
    </xf>
    <xf numFmtId="49" fontId="14" fillId="9" borderId="4" xfId="8" applyNumberFormat="1" applyFill="1" applyBorder="1" applyAlignment="1">
      <alignment vertical="center" wrapText="1"/>
    </xf>
    <xf numFmtId="0" fontId="14" fillId="9" borderId="2" xfId="8" applyFill="1" applyBorder="1" applyAlignment="1">
      <alignment vertical="center" wrapText="1"/>
    </xf>
    <xf numFmtId="0" fontId="14" fillId="9" borderId="26" xfId="8" applyFill="1" applyBorder="1" applyAlignment="1">
      <alignment vertical="center" wrapText="1"/>
    </xf>
    <xf numFmtId="0" fontId="14" fillId="0" borderId="26" xfId="8" applyBorder="1" applyAlignment="1">
      <alignment horizontal="center" vertical="center" wrapText="1" shrinkToFit="1"/>
    </xf>
    <xf numFmtId="0" fontId="14" fillId="0" borderId="80" xfId="8" applyBorder="1" applyAlignment="1">
      <alignment wrapText="1"/>
    </xf>
    <xf numFmtId="0" fontId="14" fillId="0" borderId="31" xfId="8" applyBorder="1" applyAlignment="1">
      <alignment wrapText="1"/>
    </xf>
    <xf numFmtId="49" fontId="64" fillId="0" borderId="34" xfId="8" applyNumberFormat="1" applyFont="1" applyFill="1" applyBorder="1" applyAlignment="1">
      <alignment vertical="top" wrapText="1"/>
    </xf>
    <xf numFmtId="0" fontId="14" fillId="0" borderId="73" xfId="8" applyBorder="1" applyAlignment="1">
      <alignment wrapText="1"/>
    </xf>
    <xf numFmtId="0" fontId="63" fillId="0" borderId="79" xfId="8" applyFont="1" applyBorder="1" applyAlignment="1">
      <alignment wrapText="1"/>
    </xf>
    <xf numFmtId="0" fontId="63" fillId="0" borderId="52" xfId="8" applyFont="1" applyBorder="1" applyAlignment="1">
      <alignment wrapText="1"/>
    </xf>
    <xf numFmtId="0" fontId="63" fillId="0" borderId="80" xfId="8" applyFont="1" applyBorder="1" applyAlignment="1">
      <alignment wrapText="1"/>
    </xf>
    <xf numFmtId="0" fontId="63" fillId="0" borderId="31" xfId="8" applyFont="1" applyBorder="1" applyAlignment="1">
      <alignment wrapText="1"/>
    </xf>
    <xf numFmtId="0" fontId="63" fillId="0" borderId="75" xfId="8" applyFont="1" applyBorder="1" applyAlignment="1">
      <alignment wrapText="1"/>
    </xf>
    <xf numFmtId="0" fontId="63" fillId="0" borderId="62" xfId="8" applyFont="1" applyBorder="1" applyAlignment="1">
      <alignment wrapText="1"/>
    </xf>
    <xf numFmtId="0" fontId="32" fillId="0" borderId="24" xfId="3" applyFont="1" applyBorder="1" applyAlignment="1">
      <alignment vertical="top"/>
    </xf>
    <xf numFmtId="0" fontId="25" fillId="0" borderId="37" xfId="3" applyFont="1" applyBorder="1" applyAlignment="1">
      <alignment horizontal="center" vertical="center" wrapText="1"/>
    </xf>
    <xf numFmtId="0" fontId="25" fillId="0" borderId="41" xfId="3" applyFont="1" applyBorder="1" applyAlignment="1">
      <alignment horizontal="center" vertical="center" wrapText="1"/>
    </xf>
    <xf numFmtId="0" fontId="24" fillId="0" borderId="32" xfId="3" applyFont="1" applyBorder="1" applyAlignment="1">
      <alignment vertical="center" wrapText="1"/>
    </xf>
    <xf numFmtId="0" fontId="25" fillId="0" borderId="34" xfId="3" applyFont="1" applyBorder="1" applyAlignment="1">
      <alignment vertical="center"/>
    </xf>
    <xf numFmtId="0" fontId="25" fillId="0" borderId="13" xfId="3" applyFont="1" applyBorder="1" applyAlignment="1">
      <alignment vertical="center"/>
    </xf>
    <xf numFmtId="0" fontId="25" fillId="0" borderId="43" xfId="3" applyFont="1" applyBorder="1" applyAlignment="1">
      <alignment vertical="center"/>
    </xf>
    <xf numFmtId="0" fontId="28" fillId="0" borderId="32" xfId="3" applyFont="1" applyBorder="1" applyAlignment="1">
      <alignment vertical="center"/>
    </xf>
    <xf numFmtId="0" fontId="28" fillId="0" borderId="0" xfId="3" applyFont="1" applyBorder="1" applyAlignment="1">
      <alignment vertical="center"/>
    </xf>
    <xf numFmtId="0" fontId="28" fillId="0" borderId="16" xfId="3" applyFont="1" applyBorder="1" applyAlignment="1">
      <alignment vertical="center"/>
    </xf>
    <xf numFmtId="0" fontId="29" fillId="0" borderId="32" xfId="3" applyFont="1" applyBorder="1" applyAlignment="1">
      <alignment horizontal="left" vertical="center" indent="1"/>
    </xf>
    <xf numFmtId="0" fontId="29" fillId="0" borderId="0" xfId="3" applyFont="1" applyBorder="1" applyAlignment="1">
      <alignment horizontal="left" vertical="center" indent="1"/>
    </xf>
    <xf numFmtId="0" fontId="29" fillId="0" borderId="16" xfId="3" applyFont="1" applyBorder="1" applyAlignment="1">
      <alignment horizontal="left" vertical="center" indent="1"/>
    </xf>
    <xf numFmtId="0" fontId="29" fillId="0" borderId="35" xfId="3" applyFont="1" applyBorder="1" applyAlignment="1">
      <alignment horizontal="left" vertical="center" indent="1"/>
    </xf>
    <xf numFmtId="0" fontId="29" fillId="0" borderId="25" xfId="3" applyFont="1" applyBorder="1" applyAlignment="1">
      <alignment horizontal="left" vertical="center" indent="1"/>
    </xf>
    <xf numFmtId="0" fontId="29" fillId="0" borderId="40" xfId="3" applyFont="1" applyBorder="1" applyAlignment="1">
      <alignment horizontal="left" vertical="center" indent="1"/>
    </xf>
    <xf numFmtId="0" fontId="25" fillId="0" borderId="25" xfId="3" applyFont="1" applyBorder="1" applyAlignment="1">
      <alignment vertical="center"/>
    </xf>
    <xf numFmtId="0" fontId="25" fillId="0" borderId="0" xfId="3" applyFont="1" applyBorder="1" applyAlignment="1">
      <alignment vertical="center"/>
    </xf>
    <xf numFmtId="0" fontId="25" fillId="0" borderId="37" xfId="3" applyFont="1" applyBorder="1" applyAlignment="1">
      <alignment horizontal="center" vertical="center"/>
    </xf>
    <xf numFmtId="0" fontId="25" fillId="0" borderId="36" xfId="3" applyFont="1" applyBorder="1" applyAlignment="1">
      <alignment horizontal="center" vertical="center"/>
    </xf>
    <xf numFmtId="0" fontId="25" fillId="0" borderId="41" xfId="3" applyFont="1" applyBorder="1" applyAlignment="1">
      <alignment horizontal="center" vertical="center"/>
    </xf>
    <xf numFmtId="0" fontId="25" fillId="0" borderId="36" xfId="3" applyFont="1" applyBorder="1" applyAlignment="1">
      <alignment horizontal="center" vertical="center" wrapText="1"/>
    </xf>
    <xf numFmtId="0" fontId="25" fillId="0" borderId="34" xfId="3" applyFont="1" applyBorder="1" applyAlignment="1">
      <alignment horizontal="center" vertical="center"/>
    </xf>
    <xf numFmtId="0" fontId="25" fillId="0" borderId="13" xfId="3" applyFont="1" applyBorder="1" applyAlignment="1">
      <alignment horizontal="center" vertical="center"/>
    </xf>
    <xf numFmtId="0" fontId="25" fillId="0" borderId="12" xfId="3" applyFont="1" applyBorder="1" applyAlignment="1">
      <alignment horizontal="center" vertical="center"/>
    </xf>
    <xf numFmtId="0" fontId="18" fillId="33" borderId="4" xfId="0" applyFont="1" applyFill="1" applyBorder="1" applyAlignment="1">
      <alignment horizontal="center" vertical="top" wrapText="1"/>
    </xf>
    <xf numFmtId="0" fontId="24" fillId="26" borderId="1" xfId="0" applyFont="1" applyFill="1" applyBorder="1" applyAlignment="1">
      <alignment vertical="top"/>
    </xf>
    <xf numFmtId="3" fontId="24" fillId="26" borderId="1" xfId="0" applyNumberFormat="1" applyFont="1" applyFill="1" applyBorder="1" applyAlignment="1">
      <alignment vertical="top"/>
    </xf>
    <xf numFmtId="0" fontId="24" fillId="26" borderId="1" xfId="0" applyFont="1" applyFill="1" applyBorder="1" applyAlignment="1">
      <alignment horizontal="justify" vertical="top"/>
    </xf>
    <xf numFmtId="0" fontId="24" fillId="26" borderId="1" xfId="0" applyFont="1" applyFill="1" applyBorder="1" applyAlignment="1">
      <alignment vertical="top" wrapText="1"/>
    </xf>
    <xf numFmtId="0" fontId="0" fillId="32" borderId="1" xfId="0" applyFont="1" applyFill="1" applyBorder="1" applyAlignment="1">
      <alignment vertical="top"/>
    </xf>
    <xf numFmtId="3" fontId="0" fillId="32" borderId="1" xfId="0" applyNumberFormat="1" applyFont="1" applyFill="1" applyBorder="1" applyAlignment="1">
      <alignment vertical="top"/>
    </xf>
    <xf numFmtId="0" fontId="0" fillId="32" borderId="1" xfId="0" applyFont="1" applyFill="1" applyBorder="1" applyAlignment="1">
      <alignment horizontal="justify" vertical="top"/>
    </xf>
    <xf numFmtId="0" fontId="0" fillId="32" borderId="1" xfId="0" applyFont="1" applyFill="1" applyBorder="1" applyAlignment="1">
      <alignment vertical="top" wrapText="1"/>
    </xf>
    <xf numFmtId="0" fontId="0" fillId="27" borderId="1" xfId="0" applyFont="1" applyFill="1" applyBorder="1" applyAlignment="1">
      <alignment vertical="top"/>
    </xf>
    <xf numFmtId="0" fontId="0" fillId="5" borderId="1" xfId="0" applyFont="1" applyFill="1" applyBorder="1" applyAlignment="1">
      <alignment vertical="top"/>
    </xf>
    <xf numFmtId="0" fontId="20" fillId="5" borderId="1" xfId="0" applyFont="1" applyFill="1" applyBorder="1" applyAlignment="1">
      <alignment vertical="top"/>
    </xf>
    <xf numFmtId="165" fontId="20" fillId="5" borderId="1" xfId="1" applyNumberFormat="1" applyFont="1" applyFill="1" applyBorder="1" applyAlignment="1">
      <alignment vertical="top"/>
    </xf>
    <xf numFmtId="0" fontId="0" fillId="5" borderId="1" xfId="0" applyFont="1" applyFill="1" applyBorder="1" applyAlignment="1">
      <alignment horizontal="justify" vertical="top"/>
    </xf>
    <xf numFmtId="0" fontId="24" fillId="5" borderId="1" xfId="0" applyFont="1" applyFill="1" applyBorder="1" applyAlignment="1">
      <alignment vertical="top"/>
    </xf>
    <xf numFmtId="0" fontId="24" fillId="5" borderId="1" xfId="0" applyFont="1" applyFill="1" applyBorder="1" applyAlignment="1">
      <alignment vertical="top" wrapText="1"/>
    </xf>
    <xf numFmtId="3" fontId="0" fillId="5" borderId="1" xfId="0" applyNumberFormat="1" applyFont="1" applyFill="1" applyBorder="1" applyAlignment="1">
      <alignment vertical="top"/>
    </xf>
    <xf numFmtId="0" fontId="87" fillId="5" borderId="1" xfId="0" applyFont="1" applyFill="1" applyBorder="1" applyAlignment="1">
      <alignment vertical="top" wrapText="1"/>
    </xf>
    <xf numFmtId="0" fontId="20" fillId="27" borderId="1" xfId="0" applyFont="1" applyFill="1" applyBorder="1" applyAlignment="1">
      <alignment vertical="top"/>
    </xf>
    <xf numFmtId="165" fontId="20" fillId="27" borderId="1" xfId="1" applyNumberFormat="1" applyFont="1" applyFill="1" applyBorder="1" applyAlignment="1">
      <alignment vertical="top"/>
    </xf>
    <xf numFmtId="0" fontId="20" fillId="27" borderId="1" xfId="0" applyFont="1" applyFill="1" applyBorder="1" applyAlignment="1">
      <alignment vertical="top" wrapText="1"/>
    </xf>
    <xf numFmtId="0" fontId="20" fillId="32" borderId="1" xfId="0" applyFont="1" applyFill="1" applyBorder="1" applyAlignment="1">
      <alignment vertical="top"/>
    </xf>
    <xf numFmtId="165" fontId="20" fillId="32" borderId="1" xfId="1" applyNumberFormat="1" applyFont="1" applyFill="1" applyBorder="1" applyAlignment="1">
      <alignment vertical="top"/>
    </xf>
    <xf numFmtId="0" fontId="20" fillId="32" borderId="1" xfId="0" applyFont="1" applyFill="1" applyBorder="1" applyAlignment="1">
      <alignment vertical="top" wrapText="1"/>
    </xf>
    <xf numFmtId="3" fontId="24" fillId="27" borderId="1" xfId="0" applyNumberFormat="1" applyFont="1" applyFill="1" applyBorder="1" applyAlignment="1">
      <alignment vertical="top"/>
    </xf>
    <xf numFmtId="0" fontId="20" fillId="5" borderId="1" xfId="0" applyFont="1" applyFill="1" applyBorder="1" applyAlignment="1">
      <alignment vertical="top" wrapText="1"/>
    </xf>
    <xf numFmtId="0" fontId="20" fillId="20" borderId="1" xfId="0" applyFont="1" applyFill="1" applyBorder="1" applyAlignment="1">
      <alignment vertical="top"/>
    </xf>
    <xf numFmtId="165" fontId="20" fillId="20" borderId="1" xfId="1" applyNumberFormat="1" applyFont="1" applyFill="1" applyBorder="1" applyAlignment="1">
      <alignment vertical="top"/>
    </xf>
    <xf numFmtId="0" fontId="20" fillId="20" borderId="1" xfId="0" applyFont="1" applyFill="1" applyBorder="1" applyAlignment="1">
      <alignment vertical="top" wrapText="1"/>
    </xf>
    <xf numFmtId="0" fontId="20" fillId="16" borderId="1" xfId="0" applyFont="1" applyFill="1" applyBorder="1" applyAlignment="1">
      <alignment vertical="top"/>
    </xf>
    <xf numFmtId="165" fontId="20" fillId="16" borderId="1" xfId="1" applyNumberFormat="1" applyFont="1" applyFill="1" applyBorder="1" applyAlignment="1">
      <alignment vertical="top"/>
    </xf>
    <xf numFmtId="0" fontId="20" fillId="16" borderId="1" xfId="0" applyFont="1" applyFill="1" applyBorder="1" applyAlignment="1">
      <alignment vertical="top" wrapText="1"/>
    </xf>
    <xf numFmtId="0" fontId="20" fillId="16" borderId="1" xfId="9" applyFont="1" applyFill="1" applyBorder="1" applyAlignment="1">
      <alignment vertical="top"/>
    </xf>
    <xf numFmtId="0" fontId="0" fillId="16" borderId="1" xfId="9" applyFont="1" applyFill="1" applyBorder="1" applyAlignment="1">
      <alignment vertical="top"/>
    </xf>
    <xf numFmtId="3" fontId="24" fillId="16" borderId="1" xfId="0" applyNumberFormat="1" applyFont="1" applyFill="1" applyBorder="1" applyAlignment="1">
      <alignment vertical="top"/>
    </xf>
    <xf numFmtId="0" fontId="0" fillId="16" borderId="1" xfId="0" applyFont="1" applyFill="1" applyBorder="1" applyAlignment="1">
      <alignment vertical="top"/>
    </xf>
    <xf numFmtId="0" fontId="0" fillId="16" borderId="1" xfId="0" applyFont="1" applyFill="1" applyBorder="1" applyAlignment="1">
      <alignment vertical="top" wrapText="1"/>
    </xf>
    <xf numFmtId="0" fontId="0" fillId="5" borderId="1" xfId="0" applyFont="1" applyFill="1" applyBorder="1" applyAlignment="1">
      <alignment vertical="top" wrapText="1"/>
    </xf>
    <xf numFmtId="0" fontId="0" fillId="33" borderId="76" xfId="0" applyFill="1" applyBorder="1" applyAlignment="1">
      <alignment horizontal="left" vertical="top"/>
    </xf>
    <xf numFmtId="0" fontId="0" fillId="33" borderId="24" xfId="0" applyFill="1" applyBorder="1" applyAlignment="1">
      <alignment vertical="top"/>
    </xf>
    <xf numFmtId="3" fontId="0" fillId="33" borderId="24" xfId="0" applyNumberFormat="1" applyFont="1" applyFill="1" applyBorder="1" applyAlignment="1">
      <alignment vertical="top"/>
    </xf>
    <xf numFmtId="0" fontId="0" fillId="33" borderId="24" xfId="0" applyFill="1" applyBorder="1" applyAlignment="1">
      <alignment vertical="top" wrapText="1"/>
    </xf>
    <xf numFmtId="0" fontId="18" fillId="34" borderId="30" xfId="0" applyFont="1" applyFill="1" applyBorder="1" applyAlignment="1">
      <alignment horizontal="center" vertical="top"/>
    </xf>
    <xf numFmtId="0" fontId="18" fillId="34" borderId="33" xfId="0" applyFont="1" applyFill="1" applyBorder="1" applyAlignment="1">
      <alignment horizontal="center" vertical="top"/>
    </xf>
    <xf numFmtId="0" fontId="18" fillId="33" borderId="14" xfId="0" applyFont="1" applyFill="1" applyBorder="1" applyAlignment="1">
      <alignment horizontal="left" vertical="top" wrapText="1"/>
    </xf>
    <xf numFmtId="0" fontId="18" fillId="33" borderId="3" xfId="0" applyFont="1" applyFill="1" applyBorder="1" applyAlignment="1">
      <alignment horizontal="center" vertical="top" wrapText="1"/>
    </xf>
    <xf numFmtId="3" fontId="18" fillId="33" borderId="3" xfId="0" applyNumberFormat="1" applyFont="1" applyFill="1" applyBorder="1" applyAlignment="1">
      <alignment horizontal="center" vertical="top" wrapText="1"/>
    </xf>
    <xf numFmtId="0" fontId="18" fillId="34" borderId="3" xfId="0" applyFont="1" applyFill="1" applyBorder="1" applyAlignment="1">
      <alignment horizontal="center" vertical="top"/>
    </xf>
    <xf numFmtId="0" fontId="18" fillId="34" borderId="15" xfId="0" applyFont="1" applyFill="1" applyBorder="1" applyAlignment="1">
      <alignment horizontal="center" vertical="top"/>
    </xf>
    <xf numFmtId="0" fontId="0" fillId="26" borderId="21" xfId="0" applyFill="1" applyBorder="1" applyAlignment="1">
      <alignment vertical="top"/>
    </xf>
    <xf numFmtId="3" fontId="0" fillId="26" borderId="21" xfId="0" applyNumberFormat="1" applyFont="1" applyFill="1" applyBorder="1" applyAlignment="1">
      <alignment vertical="top"/>
    </xf>
    <xf numFmtId="0" fontId="0" fillId="26" borderId="21" xfId="0" applyFill="1" applyBorder="1" applyAlignment="1">
      <alignment vertical="top" wrapText="1"/>
    </xf>
    <xf numFmtId="4" fontId="16" fillId="26" borderId="21" xfId="1" applyNumberFormat="1" applyFill="1" applyBorder="1" applyAlignment="1">
      <alignment vertical="top"/>
    </xf>
    <xf numFmtId="0" fontId="0" fillId="26" borderId="1" xfId="0" applyFill="1" applyBorder="1" applyAlignment="1">
      <alignment vertical="top"/>
    </xf>
    <xf numFmtId="3" fontId="0" fillId="26" borderId="1" xfId="0" applyNumberFormat="1" applyFont="1" applyFill="1" applyBorder="1" applyAlignment="1">
      <alignment vertical="top"/>
    </xf>
    <xf numFmtId="0" fontId="0" fillId="26" borderId="1" xfId="0" applyFill="1" applyBorder="1" applyAlignment="1">
      <alignment vertical="top" wrapText="1"/>
    </xf>
    <xf numFmtId="4" fontId="16" fillId="26" borderId="1" xfId="1" applyNumberFormat="1" applyFill="1" applyBorder="1" applyAlignment="1">
      <alignment vertical="top"/>
    </xf>
    <xf numFmtId="0" fontId="0" fillId="27" borderId="1" xfId="0" applyFill="1" applyBorder="1" applyAlignment="1">
      <alignment vertical="top"/>
    </xf>
    <xf numFmtId="3" fontId="0" fillId="27" borderId="1" xfId="0" applyNumberFormat="1" applyFont="1" applyFill="1" applyBorder="1" applyAlignment="1">
      <alignment vertical="top"/>
    </xf>
    <xf numFmtId="0" fontId="0" fillId="27" borderId="1" xfId="0" applyFill="1" applyBorder="1" applyAlignment="1">
      <alignment vertical="top" wrapText="1"/>
    </xf>
    <xf numFmtId="4" fontId="0" fillId="27" borderId="1" xfId="0" applyNumberFormat="1" applyFill="1" applyBorder="1" applyAlignment="1">
      <alignment vertical="top"/>
    </xf>
    <xf numFmtId="4" fontId="0" fillId="26" borderId="1" xfId="0" applyNumberFormat="1" applyFill="1" applyBorder="1" applyAlignment="1">
      <alignment vertical="top"/>
    </xf>
    <xf numFmtId="0" fontId="0" fillId="5" borderId="1" xfId="0" applyFill="1" applyBorder="1" applyAlignment="1">
      <alignment vertical="top"/>
    </xf>
    <xf numFmtId="0" fontId="0" fillId="5" borderId="1" xfId="0" applyFill="1" applyBorder="1" applyAlignment="1">
      <alignment vertical="top" wrapText="1"/>
    </xf>
    <xf numFmtId="4" fontId="0" fillId="5" borderId="1" xfId="0" applyNumberFormat="1" applyFill="1" applyBorder="1" applyAlignment="1">
      <alignment vertical="top"/>
    </xf>
    <xf numFmtId="0" fontId="20" fillId="35" borderId="1" xfId="0" applyFont="1" applyFill="1" applyBorder="1" applyAlignment="1">
      <alignment vertical="top"/>
    </xf>
    <xf numFmtId="3" fontId="20" fillId="27" borderId="1" xfId="1" applyNumberFormat="1" applyFont="1" applyFill="1" applyBorder="1" applyAlignment="1">
      <alignment vertical="top"/>
    </xf>
    <xf numFmtId="3" fontId="0" fillId="32" borderId="1" xfId="0" applyNumberFormat="1" applyFill="1" applyBorder="1" applyAlignment="1">
      <alignment vertical="top"/>
    </xf>
    <xf numFmtId="3" fontId="20" fillId="32" borderId="1" xfId="1" applyNumberFormat="1" applyFont="1" applyFill="1" applyBorder="1" applyAlignment="1">
      <alignment vertical="top"/>
    </xf>
    <xf numFmtId="3" fontId="0" fillId="32" borderId="1" xfId="0" applyNumberFormat="1" applyFill="1" applyBorder="1" applyAlignment="1">
      <alignment vertical="top" wrapText="1"/>
    </xf>
    <xf numFmtId="0" fontId="0" fillId="5" borderId="1" xfId="0" applyFill="1" applyBorder="1" applyAlignment="1">
      <alignment horizontal="left" vertical="top"/>
    </xf>
    <xf numFmtId="3" fontId="0" fillId="5" borderId="1" xfId="0" applyNumberFormat="1" applyFill="1" applyBorder="1" applyAlignment="1">
      <alignment vertical="top"/>
    </xf>
    <xf numFmtId="0" fontId="0" fillId="20" borderId="1" xfId="0" applyFill="1" applyBorder="1" applyAlignment="1">
      <alignment vertical="top"/>
    </xf>
    <xf numFmtId="0" fontId="0" fillId="20" borderId="1" xfId="0" applyFill="1" applyBorder="1" applyAlignment="1">
      <alignment horizontal="left" vertical="top"/>
    </xf>
    <xf numFmtId="3" fontId="0" fillId="20" borderId="1" xfId="0" applyNumberFormat="1" applyFont="1" applyFill="1" applyBorder="1" applyAlignment="1">
      <alignment vertical="top"/>
    </xf>
    <xf numFmtId="0" fontId="0" fillId="20" borderId="1" xfId="0" applyFill="1" applyBorder="1" applyAlignment="1">
      <alignment vertical="top" wrapText="1"/>
    </xf>
    <xf numFmtId="3" fontId="0" fillId="20" borderId="1" xfId="0" applyNumberFormat="1" applyFill="1" applyBorder="1" applyAlignment="1">
      <alignment vertical="top"/>
    </xf>
    <xf numFmtId="0" fontId="0" fillId="16" borderId="1" xfId="0" applyFill="1" applyBorder="1" applyAlignment="1">
      <alignment vertical="top"/>
    </xf>
    <xf numFmtId="0" fontId="0" fillId="16" borderId="1" xfId="0" applyFill="1" applyBorder="1" applyAlignment="1">
      <alignment horizontal="left" vertical="top"/>
    </xf>
    <xf numFmtId="3" fontId="0" fillId="16" borderId="1" xfId="0" applyNumberFormat="1" applyFont="1" applyFill="1" applyBorder="1" applyAlignment="1">
      <alignment vertical="top"/>
    </xf>
    <xf numFmtId="3" fontId="0" fillId="16" borderId="1" xfId="0" applyNumberFormat="1" applyFill="1" applyBorder="1" applyAlignment="1">
      <alignment vertical="top"/>
    </xf>
    <xf numFmtId="0" fontId="21" fillId="16" borderId="1" xfId="9" applyFont="1" applyFill="1" applyBorder="1" applyAlignment="1">
      <alignment vertical="top"/>
    </xf>
    <xf numFmtId="3" fontId="0" fillId="16" borderId="1" xfId="9" applyNumberFormat="1" applyFont="1" applyFill="1" applyBorder="1" applyAlignment="1">
      <alignment vertical="top"/>
    </xf>
    <xf numFmtId="0" fontId="21" fillId="16" borderId="1" xfId="9" applyFont="1" applyFill="1" applyBorder="1" applyAlignment="1">
      <alignment horizontal="justify" vertical="top"/>
    </xf>
    <xf numFmtId="4" fontId="0" fillId="16" borderId="1" xfId="0" applyNumberFormat="1" applyFill="1" applyBorder="1" applyAlignment="1">
      <alignment vertical="top"/>
    </xf>
    <xf numFmtId="3" fontId="20" fillId="16" borderId="1" xfId="1" applyNumberFormat="1" applyFont="1" applyFill="1" applyBorder="1" applyAlignment="1">
      <alignment vertical="top"/>
    </xf>
    <xf numFmtId="0" fontId="0" fillId="16" borderId="1" xfId="0" applyFill="1" applyBorder="1" applyAlignment="1">
      <alignment vertical="top" wrapText="1"/>
    </xf>
    <xf numFmtId="0" fontId="21" fillId="16" borderId="1" xfId="9" applyFont="1" applyFill="1" applyBorder="1" applyAlignment="1">
      <alignment vertical="top" wrapText="1"/>
    </xf>
  </cellXfs>
  <cellStyles count="11">
    <cellStyle name="Čiarka" xfId="1" builtinId="3"/>
    <cellStyle name="Hypertextové prepojenie 2" xfId="4"/>
    <cellStyle name="Hypertextové prepojenie 2 2" xfId="6"/>
    <cellStyle name="Normálna" xfId="0" builtinId="0"/>
    <cellStyle name="Normálna 2" xfId="3"/>
    <cellStyle name="Normálna 2 2" xfId="8"/>
    <cellStyle name="Normálna 2 2 2" xfId="10"/>
    <cellStyle name="Normálna 2 3" xfId="9"/>
    <cellStyle name="Normálna 3" xfId="7"/>
    <cellStyle name="normálne_Plán 2003.Inávrh" xfId="2"/>
    <cellStyle name="Poznámka 2" xfId="5"/>
  </cellStyles>
  <dxfs count="3">
    <dxf>
      <font>
        <color auto="1"/>
      </font>
    </dxf>
    <dxf>
      <font>
        <color rgb="FFFF0000"/>
      </font>
    </dxf>
    <dxf>
      <fill>
        <patternFill patternType="solid">
          <bgColor theme="9" tint="0.79998168889431442"/>
        </patternFill>
      </fill>
    </dxf>
  </dxfs>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E2F0D9"/>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_AC_Investicie/Metodika%20pre%20ur&#269;ovanie%20investi&#269;n&#253;ch%20prior&#237;t/Prioriz&#225;cia%20invest&#237;cii%20MS%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zované ukazovatele"/>
      <sheetName val="Ciele s KPIs"/>
      <sheetName val="Budovy KPIs"/>
      <sheetName val="IT KPIs "/>
      <sheetName val=" KPI 2  povodné"/>
      <sheetName val="KPIs IT projektove"/>
      <sheetName val="KPI MIRRI"/>
      <sheetName val="KPI Elektronické služby ID-SK"/>
      <sheetName val="Strategic planning"/>
      <sheetName val="KPI úroveň rezortu"/>
      <sheetName val="ďalšie poskytovanie údajov"/>
      <sheetName val="Hárok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ALÁŽÍKOVÁ Manuela" refreshedDate="44446.645777083337" createdVersion="6" refreshedVersion="6" minRefreshableVersion="3" recordCount="339">
  <cacheSource type="worksheet">
    <worksheetSource ref="A9:S359" sheet="HARMONOGRAM INVESTIČNÝCH PROJEK"/>
  </cacheSource>
  <cacheFields count="19">
    <cacheField name="Poradové čislo (podľa priority)" numFmtId="0">
      <sharedItems containsString="0" containsBlank="1" containsNumber="1" containsInteger="1" minValue="1" maxValue="13"/>
    </cacheField>
    <cacheField name="Organizácia" numFmtId="0">
      <sharedItems containsBlank="1" count="3">
        <s v="Civil"/>
        <s v="ZVJS"/>
        <m u="1"/>
      </sharedItems>
    </cacheField>
    <cacheField name="Názov projektu" numFmtId="0">
      <sharedItems/>
    </cacheField>
    <cacheField name="Oblasť" numFmtId="0">
      <sharedItems containsBlank="1" count="5">
        <s v="B"/>
        <s v="IT"/>
        <s v="MV"/>
        <s v="SPZ"/>
        <m u="1"/>
      </sharedItems>
    </cacheField>
    <cacheField name="Projektová príprava" numFmtId="0">
      <sharedItems containsBlank="1"/>
    </cacheField>
    <cacheField name="Fáza prípravy" numFmtId="0">
      <sharedItems containsBlank="1"/>
    </cacheField>
    <cacheField name="Rozpočet na projektovú prípravu [eur s DPH]" numFmtId="0">
      <sharedItems containsBlank="1"/>
    </cacheField>
    <cacheField name="Rozpočet na realizáciu projektu [eur s DPH]" numFmtId="3">
      <sharedItems containsMixedTypes="1" containsNumber="1" minValue="500" maxValue="175320000"/>
    </cacheField>
    <cacheField name="Zdroj financovania" numFmtId="0">
      <sharedItems/>
    </cacheField>
    <cacheField name="Zahájenie projektu [rok]" numFmtId="0">
      <sharedItems containsString="0" containsBlank="1" containsNumber="1" containsInteger="1" minValue="2020" maxValue="2026"/>
    </cacheField>
    <cacheField name="Ukončenie projektu [rok]" numFmtId="0">
      <sharedItems containsString="0" containsBlank="1" containsNumber="1" containsInteger="1" minValue="2021" maxValue="2030"/>
    </cacheField>
    <cacheField name="Nadväznosť na strategický cieľ" numFmtId="0">
      <sharedItems/>
    </cacheField>
    <cacheField name="SPOLU 2021" numFmtId="0">
      <sharedItems containsString="0" containsBlank="1" containsNumber="1" minValue="0" maxValue="17269000"/>
    </cacheField>
    <cacheField name="SPOLU 2022" numFmtId="0">
      <sharedItems containsBlank="1" containsMixedTypes="1" containsNumber="1" minValue="0" maxValue="37920000"/>
    </cacheField>
    <cacheField name="SPOLU 2023" numFmtId="0">
      <sharedItems containsString="0" containsBlank="1" containsNumber="1" minValue="0" maxValue="68040000"/>
    </cacheField>
    <cacheField name="SPOLU 2024" numFmtId="0">
      <sharedItems containsString="0" containsBlank="1" containsNumber="1" minValue="0" maxValue="69360000"/>
    </cacheField>
    <cacheField name="SPOLU 2025" numFmtId="0">
      <sharedItems containsString="0" containsBlank="1" containsNumber="1" minValue="0" maxValue="61000000"/>
    </cacheField>
    <cacheField name="SPOLU 2026" numFmtId="0">
      <sharedItems containsString="0" containsBlank="1" containsNumber="1" minValue="0" maxValue="1500000"/>
    </cacheField>
    <cacheField name="SPOLU 2027"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INGERLANDOVÁ Lenka" refreshedDate="44613.920438657406" createdVersion="6" refreshedVersion="6" minRefreshableVersion="3" recordCount="367">
  <cacheSource type="worksheet">
    <worksheetSource ref="A10:P555600" sheet=" PRIORIZOVANÝ IP "/>
  </cacheSource>
  <cacheFields count="16">
    <cacheField name="Poradové číslo (podľa priority)" numFmtId="0">
      <sharedItems containsBlank="1" containsMixedTypes="1" containsNumber="1" containsInteger="1" minValue="1" maxValue="15"/>
    </cacheField>
    <cacheField name="Organizácia" numFmtId="0">
      <sharedItems containsBlank="1" count="4">
        <s v="Civil"/>
        <s v="Civil "/>
        <s v="ZVJS"/>
        <m/>
      </sharedItems>
    </cacheField>
    <cacheField name="Názov projektu" numFmtId="0">
      <sharedItems containsBlank="1" count="412">
        <s v="reforma súdnej mapy-reorganizácia súdov-výstavba/obstaranie nových budov"/>
        <s v="Reforma súdnej mapy, rekonštrukcie budov súdov"/>
        <s v="KS Košice Rekonštrukcia a nadstavba administratívnej budovy justičných zložiek Košice"/>
        <s v="OS BA II prístavba budovy OS BA 2"/>
        <s v="OS Zvolen rekonštrukcia strechy (vystuženie podlahovej platne, zmena vnútornej konštrukcie krovu a zateplenie strechy) + rekonštrukcia sociálnych zariadení"/>
        <s v="KS BA sanácia spodnej stavby,kanalizácia o odvodnenie budovy"/>
        <s v="OS BA rekonštrukcia budovy Lazaretská"/>
        <s v=" KS Nitra-  podkrovie -vytvorenie nových kancelárskych priestorov"/>
        <s v="KS BA výmena rozvodov elektriny+výmena rozvodov dátovej siete "/>
        <s v="ŠTS Pezinok Zabezpečenie veľkej pojednávacej miestnosti - rekonštrukcia bývalého kuchynského bloku"/>
        <s v="KS v BA klimatizácia a VZT budovy"/>
        <s v="KS V BA rekonštrukcia suterénu, archivy, regále"/>
        <s v="OS Nové Zámky Výmena a rozšírenie dátovej siete"/>
        <s v="OS Nové Zámky Výmena osobného výťahu, výťahových dverí a strojovne"/>
        <s v="OS Nové Zámky Výmena obkladu hlavného vnútorného schodiska a jeho zábradlia"/>
        <s v="OS Nové Zámky Výmena rozvodov studenej vody"/>
        <s v="OS Nové Zámky Výmena dverí a obloženie zárubní"/>
        <s v="OS Nové Zámky Obnova oporných múrov, výmena zábradlí a vstupnej brány k budove súdu"/>
        <s v="OS Nové Zámky Výmena a obnova podláh v budove súdu (za epoxidové liate podlahy)"/>
        <s v="OS Nové Zámky Obloženie stien a stropov interiéru budovy, nová maľba"/>
        <s v="OS Banska Bystrica, akvizícia + rekonštrukcia"/>
        <s v="KS v BA obnova fasády budovy Justičný Palác"/>
        <s v="KS BA, rozvody vody,sanita, sociálne zariadenia, ÚK"/>
        <s v="OS Spišská N.Ves dokončenie rekonštrukcie 4. a 5. NP"/>
        <s v="KS BA, výmena okien - 3.etapa"/>
        <s v="OS Malacky projekt využitia strešného priestoru + dobudovanie administratívnych priestorov"/>
        <s v="ŠTS - pracovisko B.Bystrica Obnova budovy pracoviska súdu v Banskej Bystrici "/>
        <s v=" KS v Trnave Nadstavba budovy"/>
        <s v="ŠTS pracovisko Pezinok   klimatizácia"/>
        <s v="KS BA, rekonštrukcia kancelárií, podlahy, steny, dvere"/>
        <s v="KS BA, rekonštrukcia komunikačných priestorov, chodby, schodištia"/>
        <s v="OS Banská Bystrica, výmena okien"/>
        <s v="OS KE I-Tichá zateplenie fasády"/>
        <s v="OS Námestovo kúpa časti budovy od Slov. pošty"/>
        <s v="OS Nové Zámky rekonštrukcia elektroinštalácie a vzduchotechniky"/>
        <s v="OS KE I-Tichá sanácia stropov"/>
        <s v="OS Lučenec, Obnova budovy - II etapa"/>
        <s v="OS BA V, klimatizačné jednotky"/>
        <s v="OS Rožňava oprava fasády po výmene okien"/>
        <s v="OS Rožňava výmena poškodeného mramorového obkladu a dlažby"/>
        <s v="OS BA II, rozšírenie klimatizácie"/>
        <s v="OS Partizánske rekonštrukcia elektroinštalácie"/>
        <s v="KS Trnava rekonštrukcia strechy OS Skalica v správe KS v TT"/>
        <s v="OS Kežmarok zateplenie budovy"/>
        <s v="OS BA III, klimatizácia "/>
        <s v="OS Topoľčany centrálna klimatizácia"/>
        <s v="OS Humenné rekonštrukcia fasády, výmena okien"/>
        <s v="OS Žilina výmena podlahovej krytiny"/>
        <s v="KS BA prístavba nákladného výťahu"/>
        <s v="OS Bánovce n.B zateplenie budovy, fasáda"/>
        <s v="OS BA IV, zateplenie časti fasády, strechy"/>
        <s v="OS Nitra vybudovanie výťahu"/>
        <s v="OS Trebišov  rekonštrukcia elektroinštalácia"/>
        <s v="OS Malacky, výťah"/>
        <s v="KS v Žiline rekonštrukcia pojednávacích miestností a kanc. predsedu"/>
        <s v="OS Humenné rekonštrukcia strechy "/>
        <s v="OS Rožňava rekonštrukcia suterénu vrátane archívov"/>
        <s v="OS Poprad stavebné úpravy kancelárskych priestorov 62 miestností"/>
        <s v="KS v Trenčíne klimatizácia na 3.NP vrátane PD"/>
        <s v="KS v Trenčíne rekonštrukcia sociálnych zariadení na 3. NP"/>
        <s v="OS BA V, revitalizácia 3 výťahov - dobudovanie"/>
        <s v="ŠTS - pracovisko B.Bystrica Rekonštrukcia kotolne na súde v B.Bystrici"/>
        <s v="OS Prešov rekonštrukcia výťahov"/>
        <s v="OS Dunajská streda rekonštrukcia budovy archívu"/>
        <s v="KS v Trenčíne rekonštrukcia regulačnej stanice plynu"/>
        <s v="OS Malacky, klimatizácia"/>
        <s v="OS Čadca výmena radiátorov"/>
        <s v="OS Žilina domurovanie stien k balkónu a jeho zastrešenie"/>
        <s v="OS Kežmarok výmena okien"/>
        <s v="OS BA V, rekonštrukcia podláh - plávajúca podlaha"/>
        <s v="OS Dunajská Streda rekonštrukcia garáží"/>
        <s v="OS Čadca rekonštrukcia sociálnych zariadení"/>
        <s v="OS Poprad chata v Starej Lesnej"/>
        <s v="OS Spišská N. Ves Rekonštrukcia účelového zariadenia - chata KYSUCA, Čingov "/>
        <s v="OS P.Bystrica posuvné regále 1. NP"/>
        <s v="OS Trenčín rekonštrukcia pojednávacej miestnosti a zasadačky"/>
        <s v="OS Dunajská Streda rekonštrukcia fasády objektu  &quot;C&quot;"/>
        <s v="OS Nové Zámky Protipožiarny a elektronický zabezpečovací  systém"/>
        <s v="OS Michalovce Oprava fasády účelového zariadenia"/>
        <s v="KS BA Sadová, výmena podlahových krytín "/>
        <s v="OS BA II, aktualizácia projektu požiarnej ochrany"/>
        <s v="OS Prešov rekonštrukcia vstupnej haly a podateľne"/>
        <s v="OS Nové Zámky Zriadenie vyhradeného parkoviska s rampou pre zamestnancov súdu a zriadenie stojiska pre kontajnery komunálneho odpadu (na pozemku v správe súdu, vlastník SR)"/>
        <s v="OS Bánovce n.B. rekonštrukcia a spevnenie plochy dvora, vrátane PD"/>
        <s v="OS Humenné oddelenie systému kúrenia v súlade s projektom"/>
        <s v="KS Košice rekonštrukcia merania a regulácie"/>
        <s v="OS Trebišov stavebné úpravy kancelárie predsedu, klimatizácia"/>
        <s v="OS Nové Zámky Obnova a výmena vybavenia pojednávacej miestnosti č. 16."/>
        <s v="OS Nové Zámky Rozšírenie serverovne pre 5. a 6. poschodie"/>
        <s v="OS Galanta Dobudovanie eskortných miestností a dennej miestnosti pre príslušníkov ZVJS"/>
        <s v="OS Spišská N. Ves Zateplenie prístavby s 2 pojednávacími miestnosťami "/>
        <s v="OS Dolný Kubín oprava oplotenia, parkovacie miesta"/>
        <s v="OS Poprad stavebné úpravy apartmánových priestorov"/>
        <s v="OS Rožňava oprava garáže  pre SMV"/>
        <s v="OS Michalovce Výmena okien v účelovom zariadení"/>
        <s v="OS BA II, odvodnenie plochy zo zadnej strany budovy"/>
        <s v="OS Partizánske Zastrešenie vonkajšieho schodišťa"/>
        <s v="OS Dolný Kubín úprava archívnych priestorov"/>
        <s v="OS Rožňava rekonštrukcia vybraných priestorov a sociálnych zariadení"/>
        <s v="OS Galanta Dobudovanie klimatizačných systémov v administratívnej časti budovy"/>
        <s v="KS BA Sadová, výmena kotlov s napojením kotolne"/>
        <s v="KS v Trenčíne odstránenie vlhkosti v obvodovom murive na 1. NP"/>
        <s v="OS Partizánske stavebné úpravy prízemie - prerobenie WC na kuchynku"/>
        <s v="OS Bánovce n.B. rekonštrukcia sociálnych zariadení v suteréne"/>
        <s v="OS BA IV, revitalizácia kuchyniek a sociálnych zariadení"/>
        <s v="OS P.Bystrica prístrešok nad vchod pre eskortu"/>
        <s v="OS Nitra vybudovanie vzduchotechniky v rámci rekonštrukcie sociálnych zariadení"/>
        <s v="OS Nitra vybudovanie serverovne"/>
        <s v="KS v Žiline rekonštrukcia vstupných dverí"/>
        <s v="OS Ružomberok rekonštrukcia sociálnych zariadení"/>
        <s v="KS Košice rekonštrukcia hlavného elektrického rozvádzača"/>
        <s v=" OS Nové ZámkyRealizácia protipožiarnych technických prostriedkov – požiarnych uzáverov archívov, garáže, skladov a kotolne"/>
        <s v="OS Martin prístrešky nad vstupy do budovy"/>
        <s v="KS v Trenčíne zameranie a vypracovanie skutočného vyhotovenia stavby"/>
        <s v="OS Bánovce n.B. hydraulické vyregulovanie vykurovacej sústavy"/>
        <s v="OS Bánovce n. B. Pd na rekonštrukciu "/>
        <s v="OS Bánovce rekonštrukcia elektroinštalácie "/>
        <s v="KS v Trenčíne PD na rekonštrukciu regulačnej stanice plynu"/>
        <s v="OS Trenčínn PD zateplenia strechy"/>
        <s v="OS Trenčín PD rekonštrukcie výťahu"/>
        <s v="OS Trenčín PD rekonštrukcia kotolne"/>
        <s v="OS Námestovo úprava okolia vstupu"/>
        <s v="KS v Prešove rampa pre imobilných"/>
        <s v="OS Nové Zámky Inštalácia mreží na okná archívu z ulice Turecká"/>
        <s v="OS Nové Zámky Inštalácia zdvíhacej rampy pre imobilných k hlavnému vstupu do budovy súdu"/>
        <s v="OS Nové M. n.V. stavebné úpravy eskortnej miestnosti"/>
        <s v="OS Nové M. n.V. PD pre klimatizačný systém do budovy súdu "/>
        <s v="OS Nové M. n.V. klimatizačný systém do budovy súdu "/>
        <s v="OS Nové M. n.V. PD pre klimatizačný systím"/>
        <s v="OS Nové M. n.V. Vybudovanie trestnej pojednávacej miestnosti zo zasadacej miestn."/>
        <s v="Okresný súd Bardejov dodávka a montáž posuvného regálového systému do archívnej miestnosti"/>
        <s v="OS Poprad Revitalizácia a rozšírenie priestorov  formou prístavby budovy OS"/>
        <s v="OS Poprad rekonštrukcia registr. strediska vrátane archívnych regálov"/>
        <s v="OS Prešov elektronická brána - vstup do dvora"/>
        <s v="OS Kežmarok oprava (rekonštrukcia) oplotenia"/>
        <s v=" KS v BA prístavba nákladného výťahu"/>
        <s v="OS BA IV Výmena rozvodov vody"/>
        <s v="OS BA IV rozšírenie klimatizácie"/>
        <s v="OS Dolný Kubín Vytvorenie parkovacej plochy"/>
        <s v="OS Ružomberok Obnova fasády budovy"/>
        <s v="OS Ružomberok Vybudovanie výťahu"/>
        <s v="OS Ružomberok Rekonštrukcia podkrovia budovy súdu"/>
        <s v="OS Ružomberok Klimatizácia a VZT budovy"/>
        <s v="OS Ružomberok Maľovanie vnútorných priestorov súdu"/>
        <s v="OS Ružomberok Kamerový systém - 2x DVR recorder"/>
        <s v="OS Liptovský Mikuláš Rekonštrukcia a rozšírenie parkoviska"/>
        <s v="OS Liptovský Mikuláš Rekonštrukcia výťahu"/>
        <s v=" OS Liptovský Mikuláš Rekonštrukcia podláh na chodbách, v pojednávacích miestnostiach a v konferenčnej miestnosti súdu"/>
        <s v="OS Liptovský Mikuláš Obstaranie posuvných archívnych regálov"/>
        <s v="OS Liptovský Mikuláš Rekonštrukcia vstupov do budovy súdu - predný a zadný vstup"/>
        <s v="ŠTS - pracovisko Pezinok Rekonštrukcia bývalej strážnice na archív súdu"/>
        <s v="OS Rožňava oprava murovaného oplotenia záhrady okresného súdu"/>
        <s v="OS Rožňava úprava spevnených plôch dvora na manipuláciu so SMV a vytvorenie nových spevnených plôch pre parkovanie motorových vozidiel sudcov a zamestnancov súdu "/>
        <s v=" OS Trebišov rekonštrukcia sociálnych zariadení v celej budove + vybudovanie toalety pre imobilných"/>
        <s v="OS Trebišov Plynový kotol"/>
        <s v="OS Kežmarok rekonštrukcia fasády bez zateplenia"/>
        <s v="OS Kežmarok kotolňa"/>
        <s v="OS Spišská N.Ves výmena el. posuvných vchodových dverí"/>
        <s v="OS KE I-Tichá oplotenie a vchodové brány"/>
        <s v="OS KE I-Tichá chodníky okolo budovy a parkovisko"/>
        <s v="OS Spišská N. Ves Výmena 7 plechových dvojdverí so zárubňami (vrátane garáže) v objekte pod prístavbou"/>
        <s v="OS Humenné vytvorenie stanoviska pre JS"/>
        <s v="OS Bánovce n.B.  PD zateplenia budovy"/>
        <s v="OS Humenné hlavný vchod do budovy, odvod dažďovej vody, izolácia a oprava múrika,bezpečnostné vstupné dvere"/>
        <s v="OS Vranov n.T. reštaurátorské práce na kamennom portáli"/>
        <s v="OS Bánovce podlahy na 1. poschodí"/>
        <s v="KS v Trenčíne renovácia hlavných vchodových dverí"/>
        <s v="OS Námestovo prekrytie balkóna"/>
        <s v="KS v Prešove rekonštrukcia strechy objekt &quot;C&quot;"/>
        <s v="KS Banská Bystrica, rekonštrukcia požiarnych uzáverov"/>
        <s v="OS Partizánske projekt skutočného vyhotovenia stavby"/>
        <s v="OS Ružomberok oprava vstupu pre vozidlá (2/3 podiel)"/>
        <s v="OS Nové Zámky Inštalácia protizáplavových čidiel do archívov v budove súdu"/>
        <s v="OS Svidník pozemok Domaša"/>
        <s v="OS Prievidza úprava priestoru garáže pre archív"/>
        <s v="podporné nástroje reformy súdnej mapy-Obchodný register a centralizovaný systém súdneho riadenia"/>
        <s v="Digitalizácia procesov insolvenčných konaní"/>
        <s v=" Podporné nástroje reformy súdnej mapy - Podporná analytická platforma"/>
        <s v="Obnova HW - personálne vybavenie"/>
        <s v="Digitalizačný HW a SW"/>
        <s v="Obnova HW - DC BA"/>
        <s v="IS ORSR -  transpozícia smernice Európskeho parlamentu a Rady (EÚ) 2019/1151"/>
        <s v="Obnova HW - DC KE"/>
        <s v="Upgrade na verziu 2.0"/>
        <s v="HW - sieťové komponenty LAN/WAN"/>
        <s v="Rezortná wifi"/>
        <s v="Videokonferenčné riešenie"/>
        <s v="Video - obmena HW"/>
        <s v="HyperV Cluster"/>
        <s v="Terminalove sluzby"/>
        <s v="Zakúpenie SW na automatický prepis diktátu "/>
        <s v="Optimalizácia prevádzky, centralizácia správy"/>
        <s v="Náhrada nepodporovaných operačných systémov"/>
        <s v="Zefektívnenie vybraných procesov IS Justičná pokladnica "/>
        <s v="Obnova serverov na súdoch"/>
        <s v="Rozšírenie monitoringu mimo prostredie súdnej probácie a mediácie"/>
        <s v="Rozšírenie existujúceho centrálneho vyhodnocovacieho nástroja na podporu informačnej bezpečnosti o nový modul IBM® QRadar® Incident Forensics"/>
        <s v="Zapracovanie dopadov zmeny súdnej mapy"/>
        <s v="Integrácia na Register fyzických osôb"/>
        <s v="Zmena aplikačného SW za aplikáciu Nová justičná pokladnica"/>
        <s v="Integrácia na IS Sociálnej poisťovne"/>
        <s v="Zapracovanie dopadov súdnej mapy "/>
        <s v="Zmena aplikačného SW za integračnú platformu SAP PI MF SR"/>
        <s v="Rozšírenie existujúceho centrálneho vyhodnocovacieho nástroja na podporu informačnej bezpečnosti o nový modul IBM Resilent"/>
        <s v="Sprístupnenie služieb IS PMS pre používateľov PZ"/>
        <s v="Rozvoj modulu BRIS – prechod na verziu 3.0"/>
        <s v="IS súdny manažment"/>
        <s v="Upgrade kapacity riešenia IBM QRadar SIEM – pripojenie súdov"/>
        <s v="Nastavenie Use case pravidiel pre SIEM"/>
        <s v="Modernizácie elektronických formulárov"/>
        <s v="ISRÚ - Informačný systém registra úpadcov"/>
        <s v="Integrácia EIS na Centrálny register pohľadávok štátu (CRPŠ) "/>
        <s v="Obstaranie novej registratúry MSSR"/>
        <s v="Modernizácie elektronických formulárov 2. etapa"/>
        <s v="Úpravy modulu FI-CA na rozhraní EIS a SM "/>
        <s v="Rozšírenie rozhraní a komunikačných služieb na centrálnej integračnej platforme"/>
        <s v="Zjednotenie poskytovanie informačného obsahu infosúdy a RESS registre v rámci nového webového sídla"/>
        <s v="Vybudovanie intranetového portálu"/>
        <s v="IS ORSR -  Úprava IS CORWIN – eIDAS"/>
        <s v="Sieťová infraštruktúra"/>
        <s v="Zmena konceptu publikovania informácií v OV"/>
        <s v="IS PMS - VPO migrácia do cloud"/>
        <s v=" IS ORSR -  Prepojenie medzi SM a CORWIN – NsRe konanie"/>
        <s v="Logovovanie prístupov do bankových účtov"/>
        <s v="Technologická optimalizácia úložiska a údajov"/>
        <s v="Technologický upgrade MQ platformy"/>
        <s v="Migrácia doplnkových modulov a OV do vládneho cloudu"/>
        <s v="Funkcionalita pre načítavanie čiarových kódov pre evidenciu majetku "/>
        <s v="Obojstranné prepojenie MSSR IS PMS a MVSR"/>
        <s v="Migrácia starého obsahu wwwold.justice.gov.sk vrátane RSVS"/>
        <s v="Rozšírenie existujúceho centrálneho vyhodnocovacieho nástroja na podporu informačnej bezpečnosti o IBM® QRadar® Vulnerability Manager "/>
        <s v="Prechod na Centrálny register autentifikačných certifikátov"/>
        <s v="Dopárovanie historických položiek v papierovej forme pre Centrum právnej pomoci"/>
        <s v="KS Košice server pre SM KS v KE"/>
        <s v="Motorové vozidlá"/>
        <s v="OS Trebišov Motorové vozidlo"/>
        <s v="ŠTS pracovisko Pezinok, kamerový systém"/>
        <s v="elektronická požiarna signalizácia"/>
        <s v="archív - posuvné regále"/>
        <s v="OS P.Bystrica posuvné regále do archívu"/>
        <s v="regálový systém do archívu"/>
        <s v="OS Martin klimatizačné jednotky"/>
        <s v="OS Spišská N.Ves klimatizácia do p.m."/>
        <s v="OS Trebišov klimatizácia"/>
        <s v="ŠTS - pracovisko B.Bystrica , skener batožiny"/>
        <s v="OS Trnava regálový systém"/>
        <s v="OS Banská Bystrica, regále do archívu"/>
        <s v="KS Banská Bystrica, regále do archívu"/>
        <s v="OS Nové Zámky Kamerový systém a signalizácia do pojednávacích miestností"/>
        <s v="OS Dunajská Streda - klimatizácia budovy &quot;C&quot;"/>
        <s v="OS Nove Zámky Nákup kovových spisových skríň na príručný archív na poschodiach budovy súdu pre súdne oddelenia"/>
        <s v="klimatizácia"/>
        <s v="OS Trnava klimatizácia - vedenie súdu, zasadačka, poj.m."/>
        <s v=" OS Trnava klimatizácia podkrovia"/>
        <s v="OS Poprad regálový systém"/>
        <s v="OS Prešov klimatizácia do pojednávacích miestností"/>
        <s v="KS Trnava klimatizácia prízemia"/>
        <s v="KS Prešov klimatizácia na 4. NP"/>
        <s v="OS Námestovo posuvné regále do archívu"/>
        <s v="OS Partizánske klimatizácia do poj. miestností "/>
        <s v=" OS Dolný Kubín posuvné regále do archívu"/>
        <s v="OS Levice Prestavba služobného bytu na archív"/>
        <s v="OS Dunajská Streda regále do archívu"/>
        <s v="Modernizácia a rozšírenie kamerového a zabezpečovacieho systému"/>
        <s v="KS Trnava klimatizácia do apartmánu"/>
        <s v="Elektrické zabezpečovacie zariadenie EZS"/>
        <s v="OS Humenné kamerový systém"/>
        <s v="výmena elektrickej požiarnej signalizácie"/>
        <s v="OS Nove Zámky  Výmena kotlov a tlakových nádob v kotolni v budove súdu po uplynutí životnosti"/>
        <s v="KS Žilina kompenzačné zariadenie na jalovú energiu"/>
        <s v="OS Martin kompenzačné zariadenie na jalovú energiu"/>
        <s v="OS Spišská N.Ves regálový systém"/>
        <s v="OS Trebišov klimatizácia do serverovne"/>
        <s v="OS Levice Dochádzkový terminál (nový)"/>
        <s v="OS B.Bystrica klimatizácia"/>
        <s v="OS Dunajská Streda Dochádzkový systém"/>
        <s v="OS Levice Modernizácia a rozšírenie kamerového a zabezpečovacieho systému"/>
        <s v="OS BA IV, dochádzkový systém"/>
        <s v="OS Bystrica kamerový systém"/>
        <s v="OS Žiar nad Hronom, dochádykový systém"/>
        <s v="OS B.Bystrica vnútorná siréna a evakuačný rozhlas"/>
        <s v="OS Nové Zámky protipožiarny a elektronický zabezpečovací  systém"/>
        <s v="dekomp. rozvádzač - OS PB"/>
        <s v="OS B.Bystrica dekomp. rozvádzač"/>
        <s v="OS Bánovce n.B. prístupový systém (odomykanie a zamykanie hlavných dverí) na ochranu budovy pred nepovoleným vstupom"/>
        <s v="OS Brezno klimatizačná jednotka do serverovne"/>
        <s v="OS Revúca dochádzkový systém"/>
        <s v="projekt požiarnej bezpečnosti"/>
        <s v="OS Bystrica signalizácia ohrozenia"/>
        <s v="Rekonštrukcia rozvodov ZTI a sociálnych priestorov v ÚVV a ÚVTOS Banská Bystrica "/>
        <s v="Rekonštrukcia a modernizácia ČOV v ústave Sučany"/>
        <s v="Vybudovať oddiel pre výkon trestu ods. matiek s deťmi do 3 rokov"/>
        <s v="Výstavba objektu pre výkon trestu ÚVV a ÚVTOS Žilina"/>
        <s v="Bariérový múr ÚVTOS Košice Šaca - Sanácia východnej a južnej časti"/>
        <s v="Rekonštrukcia ohradného múru v ÚVTOS Košice Šaca"/>
        <s v="Rekonštrukcia tepelnej obálky ubytovacích väzenských objektov (ústav Dubnica nad Váhom, Košice, nemocnica pre obv.  a ods. Trenčín, Nitra, Leopoldov, Banská Bystrica, Sučany, Prešov)"/>
        <s v="Rekonštrukcia tepelnej obálky ubytovacích väzenských objektov (ústav Želiezovce, Nitra Chrenová, Ružomberok, Levoča, Košice Šaca a Banská Bystrica Kráľová)"/>
        <s v="Rekonštrukcia objektu č. 19 v ÚVTOS a ÚVV Leopoldov "/>
        <s v="Rekonštrukcia a modernizácia  objektu monobloku v ÚVTOS Hrnčiarovce nad Parnou - tepelná obálka"/>
        <s v="Rekonštrukcia a modernizácia tepelného hospodárstva (v ústave Sučany, OO Sabinov)"/>
        <s v="Viacúčelový komplex objekt č. 3 v ústave Ilava"/>
        <s v="Rekonštrukcia obj. č. 6 ubytovňa odsúdených - Ilava"/>
        <s v="Rekonštrukcia  tepelného hospodárstva (v ústave Banská Bystrica-Kráľová, Dubnica nad Váhom, Košice, Trenčín, Nitra, Leopoldov, Hrnčiarovce nad Parnou)"/>
        <s v="Rekonštrukcia a modernizácia tepelného hospodárstva (v ústave Košice-Šaca, Prešov, Želiezovce, Žilina, Nitra-Chrenová, Ružomberok, Levoča, Ilava, LRS Kováčová)"/>
        <s v="Rekonštrukcia objektov ubytovne v ÚVTOS Dubnica n/Váhom"/>
        <s v="Rekonštrukcia objektu OO Šváby pri ÚVTOS Prešov - zriadenie oddelenia výkonu trestu pre odsúdené ženy"/>
        <s v="Rozšírenie ubytovacej kapacity v ústave Nitra-Chrenová"/>
        <s v="Rekonštrukcia čistiarne odpadových vôd v ÚVTOS Želiezovce a ÚVV a ÚVTOS Leopoldov"/>
        <s v="Výstavba čistiarne odpadových vôd v ÚVTOS Hrnčiarovce nad Parnou"/>
        <s v="Rekonštrukcia výrobnej haly v ÚVTOS Sučany"/>
        <s v="Odstraňovanie havarijných stavov v oblasti nehnuteľného majetku"/>
        <s v="Komplexná rekonštrukcia objektov ústavu Žilina"/>
        <s v="Nadstavba objektov F a N v Nemocnici pre obvinených a odsúdených a ÚVTOS Trenčín"/>
        <s v="Výstavba hál v ÚVTOS Košice Šaca a ÚVTOS Hrnčiarovce nad Parnou"/>
        <s v="Rekonštrukcia stravovacej prevádzky ústavu Košice – Šaca, Hrnčiarovce nad Parnou"/>
        <s v="Rekonštrukcia vnútorných priestorov stravovacích prevádzok v ÚVTOS Želiezovce a ÚVV a ÚVTOS Prešov"/>
        <s v="Rekonštrukcia centrálnej spádovej práčovne v ústave Želiezovce, Sučany"/>
        <s v="Rekonštrukcia centrálnej spádovej práčovne v ústave Leopoldov, Ilava"/>
        <s v="Výstavba školiaceho a výcvikového strediska ZVJS"/>
        <s v="Rekonštrukcia prevádzkových priestorov Levoča"/>
        <s v="Vybudovať pri všetkých ústavoch priorotine profilovaných na VTOS v min.stupni stráženia otvorené väznice/otvorené oddelenia s kapacitou min.10% z celkovej kapacity min.stupňa stráženia"/>
        <s v="Zabezpečiť bezbarierový prístup, ktorým sa v súlade so zákonom vo všetkých ústavoch umožní ľuďom s obmedzenou schopnosťou navštíviť väznené osoby"/>
        <s v="Zabezpečiť v každom ústave na VV bezbariérový  prístup imobilnej väznenej osobe k zabezpečeniu jej základných práv a ostatných práv"/>
        <s v="Trvalo vyčleniť/zrekonštruovať v ústavoch zboru cely/izby ako bezbarieérovú lôžkovú časť ZZ s kapacitou min. 1% z ubytovacej kapacity ústavu"/>
        <s v="Rekonštrukcia a modernizácia výťahu v ÚVTOS a ÚVV Košice"/>
        <s v="Realizovať vodozádržné opatrenia vo vybraných ústavoch zboru"/>
        <s v="Zabezpečiť vo vybraných ústavoch v rámci zboru znižovanie biologicky rozložiteľných komunálnych odpadov ich zhodnocovanie pomocou kompostérov respektíve zriadením malých kompostární"/>
        <s v="Vytvoriť geografický cluster datacentra zboru"/>
        <s v="Vytvoriť zálohovacie/replikačné datacentrum zboru"/>
        <s v="Nasadiť prostriedky autentifikácie používateľov Informačného systému zboru prostredníctvom biometrie alebo dvojcestnej autentifikácie, identifikačných kariet a jednoznačných identifikátorov"/>
        <s v="Vytvoriť monitorovacie a dohľadové centrum (SIEM a SOC)"/>
        <s v="Vybaviť každý ústav dostatočným počtom kioskov / tabletov určených na elektronickú komunikáciu väznených osôb s personálom zboru (podávanie elektronických žiadaniek) – jedno koncové zariadenie na maximálne 20 väznených osôb"/>
        <s v="Zabezpečiť funkčnú lustráciu osôb v pátracích informačných systémoch vedených Policajným zborom"/>
        <s v="Zabezpečiť priamy prístup do evidencie trestných stíhaní osôb"/>
        <s v="Zabezpečiť priamy prístup do evidencie správnych deliktov a priestupkov"/>
        <s v="Zabezpečenie obmeny serverov a diskových polí určených pre účely zabezpečenia virtuálneho prostredia v rámci datacentier organizačných zložiek zboru"/>
        <s v="Zabezpečenie obmeny licencií emailových serverov a  databázových serverov spolu s užívateľskými licenciami (CAL)"/>
        <s v="Zabezpečenie obmeny/upgrade serverov zabezpečujúcich beh virtualizačného prostredia datacentra na Generálnom riaditeľstve zboru"/>
        <s v="Zabezpečiť obmenu systému zálohovania a obnovy (BCP) aplikácií a serverov produkčnej prevádzky v rámci centrálneho datacentra na Generálnom riaditeľstve zboru"/>
        <s v="Zabezpečenie generačnej výmeny a modernizácie technických prostriedkov určených na prácu s utajovanými skutočnosťami"/>
        <s v="Zabezpečenie obmeny serverov zabezpečujúcich prostredie v rámci modulu „Zdravotnícky informačný systém“ zboru"/>
        <s v="Zabezpečenie obmeny aktívnych a pasívnych prvkov sieťovej infraštruktúry zboru"/>
        <s v="Zabezpečiť obstaranie komplexného stravovacieho systému zabezpečujúceho elektronické objednávanie stravy pre príslušníkov  a zamestnancov zboru podľa funkčných požiadaviek zboru"/>
        <s v="Obmena vozového parku"/>
        <s v="Obmena zdravotníckych prístrojov a zariadení"/>
        <s v="Digitalizácia RTG prístrojov zdravotníckych zariadení ústavov na výkon väzby Zboru väzenskej a justičnej stráže + digitalizácia zubných RTG"/>
        <s v="Kamery na uniformách príslušníkov zboru počas výkonu služby - zavedenie mechanizmu"/>
        <s v="Monitorovanie oddielov výkonu väzby alebo výkonu trestu v ústavoch zboru "/>
        <s v="Obmena práčovníckych technológií"/>
        <s v="Obmena stravovacích (gastro)  technológií                 "/>
        <s v="Zabezpečiť dobudovanie elektronického zabezpečenia na báze integrovaného bezpečnostného systému v ústavoch Sučany a Želiezovce  - aktuálne prebieha proces VO na dodávateľa dokončenia rozostavaného diela, investičná akcia je rozpočtovo krytá"/>
        <s v="Zabezpečiť rekonštrukciu signálno-bezpečnostnej techniky v ústave Prešov – Sabinov."/>
        <s v="Zabezpečiť dobudovanie integrovaného bezpečnostného systému v ústavoch Nitra-Chrenová a Dubnica nad Váhom."/>
        <s v="Zabezpečiť modernizáciu a dobudovanie systémov elektronického zabezpečenia ústavov na báze integrovaných bezpečnostných systémov a vybudovanie štruktúry technickej podpory bezpečnostných systémov zboru."/>
        <s v="Obstarať do každého ústavu a detenčného ústavu drony spolu s preškolením príslušníkov zabezpečujúcich ich obsluhu"/>
        <s v="Obstarať do každého ústavu a detenčného ústavu radary na včasnú detekciu dronu a indikáciu jeho letu"/>
        <s v="Inštalovať v ústavoch s maximálnym stupňom stráženia rušičky dronov"/>
        <s v="Obstarať röntgeny batožín"/>
        <s v="Obstarať detekčné zariadenia na odhaľovanie mobilných telefónov a iných mobilných elektronických zariadení"/>
        <s v="Obstarať moderné detektory kovov"/>
        <s v="Obstarať vozidlovú rádiostanicu s montážnym materiálom a montážou"/>
        <s v="Obstarať základňovú rádiostanicu"/>
        <s v="Obstarať prenosnú ručnú rádiostanicu"/>
        <s v="Obstarať kamerové systémy do interiéru a exteriéru eskortných autobusov v počte minimálne 35 ks"/>
        <s v="Obstarať kamery do doprovodných eskortných vozidiel v počte minimálne 57 ks"/>
        <s v="Obstarať online monitorovanie pohybu eskortných vozidiel"/>
        <m/>
        <s v="OS Prievidza úprava garáže" u="1"/>
        <s v="regále do archívu" u="1"/>
        <s v="obnova fasády budovy Justičný Palác" u="1"/>
        <s v="Rekonštrukcia a nadstavba administratívnej budovy justičných zložiek Košice" u="1"/>
        <s v="ŠTS, kamerový systém" u="1"/>
        <s v="stavebné úpravy kancelárskych priestorov 62 miestností" u="1"/>
        <s v="ochrana budovy" u="1"/>
        <s v="ŠTS  rekonštrukcia" u="1"/>
        <s v="KSv Trenčíne klimatizácia na 3. NP" u="1"/>
        <s v="Rekonštrukcia tepelnej obálky ubytovacích väzenských objektov (ústav Želiezovce, Nitra Chrenová, Ružomberok, Levoča, Košice Šaca)" u="1"/>
        <s v="KS v Trenčíne klimatizácia na 3.NP" u="1"/>
        <s v="ŠTS B.Bystrica rekonštrukcia" u="1"/>
        <s v="Rekonštrukcia tepelnej obálky ubytovacích väzenských objektov (ústav Banská Bystrica-Kráľová,  Dubnica nad Váhom, Košice, nemocnica pre obv.  a ods. Trenčín, Nitra, Leopoldov)" u="1"/>
        <s v="ŠTS B.Bystrica výmena kotlov v RD" u="1"/>
        <s v="kamerový systém" u="1"/>
        <s v="ŠTS  výmena kotlov v AB" u="1"/>
        <s v="dekomp. rozvádzač" u="1"/>
        <s v="posuvné regále do archívu" u="1"/>
        <s v="ŠTS Pezinok rekonštrukcia bývalého kuchynského bloku na zasadačku a veľkú p.m." u="1"/>
        <s v="kompenzačné zariadenie na jalovú energiu" u="1"/>
        <s v="ŠTS B.Bystrica klimatizácia" u="1"/>
        <s v="klimatizácia do p.m." u="1"/>
        <s v="sanácia spodnej stavby,kanalizácia o odvodnenie budovy" u="1"/>
        <s v="klimatizácia do pojednávacích miestností" u="1"/>
        <s v="klimatizácia na 4. NP" u="1"/>
        <s v="ŠTS  klimatizácia" u="1"/>
        <s v="klimatizačná jednotka do serverovne" u="1"/>
        <s v="Rekonštrukcia tepelného hospodárstva a areálových rozvodov tepla ubytovacieho zariadenia ZVJS Mlynská dolina Mlynská dolina" u="1"/>
        <s v="vnútorná siréna a evakuačný rozhlas" u="1"/>
        <s v="OS Bánovce PD zateplenia budovy" u="1"/>
        <s v="klimatizácia do poj. miestností " u="1"/>
        <s v="klimatizácia prízemia" u="1"/>
        <s v="skener batožiny" u="1"/>
        <s v="rekonštrukcia strechy OS Skalica v správe KS v TT" u="1"/>
        <s v="regálový systém" u="1"/>
        <s v="klimatizácia podkrovia" u="1"/>
        <s v="podkrovie OS KS Nitra- vytvorenie nových kancelárskych priestorov" u="1"/>
        <s v="dochádzkový systém" u="1"/>
        <s v="ŠTS B.Bystrica výmena kotlov" u="1"/>
        <s v="klimatizácia do apartmánu" u="1"/>
        <s v="ŠTS, skener batožiny" u="1"/>
        <s v="ŠTS B.Bystrica, výmena kotlov v AB" u="1"/>
        <s v="OS Rožňava garáž pre SMV" u="1"/>
        <s v="signalizácia ohrozenia" u="1"/>
        <s v="klimatizácia - vedenie súdu, zasadačka, poj.m." u="1"/>
      </sharedItems>
    </cacheField>
    <cacheField name="Oblasť" numFmtId="0">
      <sharedItems containsBlank="1" count="5">
        <s v="B"/>
        <s v="IT"/>
        <s v="MV"/>
        <s v="SPZ"/>
        <m/>
      </sharedItems>
    </cacheField>
    <cacheField name="Projektová príprava" numFmtId="0">
      <sharedItems containsBlank="1"/>
    </cacheField>
    <cacheField name="Fáza prípravy" numFmtId="0">
      <sharedItems containsBlank="1"/>
    </cacheField>
    <cacheField name="Rozpočet na projektovú prípravu [eur s DPH]" numFmtId="0">
      <sharedItems containsBlank="1" containsMixedTypes="1" containsNumber="1" containsInteger="1" minValue="28848" maxValue="198960"/>
    </cacheField>
    <cacheField name="Rozpočet na realizáciu projektu [eur s DPH]" numFmtId="0">
      <sharedItems containsBlank="1" containsMixedTypes="1" containsNumber="1" minValue="500" maxValue="175248855.10080001"/>
    </cacheField>
    <cacheField name="Zdroj financovania" numFmtId="0">
      <sharedItems containsBlank="1" count="3">
        <s v="POO"/>
        <s v="ŠR"/>
        <m/>
      </sharedItems>
    </cacheField>
    <cacheField name="Zahájenie projektu [rok]" numFmtId="0">
      <sharedItems containsString="0" containsBlank="1" containsNumber="1" containsInteger="1" minValue="2021" maxValue="2026"/>
    </cacheField>
    <cacheField name="Ukončenie projektu [rok]" numFmtId="0">
      <sharedItems containsString="0" containsBlank="1" containsNumber="1" containsInteger="1" minValue="2022" maxValue="2030"/>
    </cacheField>
    <cacheField name="Nadväznosť na strategický cieľ" numFmtId="0">
      <sharedItems containsBlank="1"/>
    </cacheField>
    <cacheField name="hotnotenie body" numFmtId="0">
      <sharedItems containsBlank="1" containsMixedTypes="1" containsNumber="1" containsInteger="1" minValue="42" maxValue="261"/>
    </cacheField>
    <cacheField name="KPI 2 body" numFmtId="0">
      <sharedItems containsNonDate="0" containsString="0" containsBlank="1"/>
    </cacheField>
    <cacheField name="comment 2" numFmtId="0">
      <sharedItems containsBlank="1"/>
    </cacheField>
    <cacheField name="comment 3"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9">
  <r>
    <n v="1"/>
    <x v="0"/>
    <s v="reforma súdnej mapy-reorganizácia súdov-výstavba/obstaranie nových budov"/>
    <x v="0"/>
    <m/>
    <s v="SZ"/>
    <m/>
    <n v="175320000"/>
    <s v="POO"/>
    <n v="2022"/>
    <m/>
    <s v="1. Dôstojné podmienky pre klientov súdov a pracovníkov justície, 2. Zvyšovanie energetickej efektivity budov štátu"/>
    <n v="0"/>
    <n v="37920000"/>
    <n v="68040000"/>
    <n v="69360000"/>
    <n v="0"/>
    <n v="0"/>
    <n v="0"/>
  </r>
  <r>
    <n v="1"/>
    <x v="0"/>
    <s v="Reforma súdnej mapy, rekonštrukcie budov súdov"/>
    <x v="0"/>
    <m/>
    <s v="SZ"/>
    <m/>
    <n v="74880000"/>
    <s v="POO"/>
    <n v="2022"/>
    <m/>
    <s v="1. Dôstojné podmienky pre klientov súdov a pracovníkov justície, 2. Zvyšovanie energetickej efektivity budov štátu"/>
    <n v="0"/>
    <n v="16200000"/>
    <n v="29040000"/>
    <n v="29640000"/>
    <n v="0"/>
    <n v="0"/>
    <n v="0"/>
  </r>
  <r>
    <n v="2"/>
    <x v="0"/>
    <s v="Rekonštrukcia a nadstavba administratívnej budovy justičných zložiek Košice"/>
    <x v="0"/>
    <m/>
    <s v="SZ"/>
    <m/>
    <n v="35613000"/>
    <s v="ŠR"/>
    <m/>
    <n v="2024"/>
    <s v="1. Dôstojné podmienky pre klientov súdov a pracovníkov justície, 2. Zvyšovanie energetickej efektivity budov štátu"/>
    <n v="17269000"/>
    <n v="10420000"/>
    <n v="7924000"/>
    <m/>
    <m/>
    <m/>
    <m/>
  </r>
  <r>
    <n v="2"/>
    <x v="0"/>
    <s v="obnova fasády budovy Justičný Palác"/>
    <x v="0"/>
    <m/>
    <s v="SZ"/>
    <m/>
    <n v="1950000"/>
    <s v="POO"/>
    <n v="2022"/>
    <m/>
    <s v="1. Dôstojné podmienky pre klientov súdov a pracovníkov justície, 2. Zvyšovanie energetickej efektivity budov štátu"/>
    <m/>
    <n v="1950000"/>
    <m/>
    <m/>
    <m/>
    <m/>
    <m/>
  </r>
  <r>
    <n v="3"/>
    <x v="0"/>
    <s v="sanácia spodnej stavby,kanalizácia o odvodnenie budovy"/>
    <x v="0"/>
    <m/>
    <s v="SZ"/>
    <m/>
    <n v="1683000"/>
    <s v="POO"/>
    <n v="2022"/>
    <m/>
    <s v="1. Dôstojné podmienky pre klientov súdov a pracovníkov justície, 2. Zvyšovanie energetickej efektivity budov štátu"/>
    <m/>
    <n v="1683000"/>
    <m/>
    <m/>
    <m/>
    <m/>
    <m/>
  </r>
  <r>
    <n v="4"/>
    <x v="0"/>
    <s v="OS Zvolen rekonštrukcia strechy (vystuženie podlahovej platne, zmena vnútornej konštrukcie krovu a zateplenie strechy) + rekonštrukcia sociálnych zariadení"/>
    <x v="0"/>
    <m/>
    <s v="SZ"/>
    <m/>
    <n v="657600"/>
    <s v="POO"/>
    <n v="2022"/>
    <m/>
    <s v="1. Dôstojné podmienky pre klientov súdov a pracovníkov justície, 2. Zvyšovanie energetickej efektivity budov štátu"/>
    <m/>
    <n v="657600"/>
    <m/>
    <m/>
    <m/>
    <m/>
    <m/>
  </r>
  <r>
    <n v="5"/>
    <x v="0"/>
    <s v="KS BA výmena rozvodov elektriny+výmena rozvodov dátovej siete "/>
    <x v="0"/>
    <m/>
    <s v="SZ"/>
    <m/>
    <n v="1267836"/>
    <s v="POO"/>
    <n v="2022"/>
    <m/>
    <s v="1. Dôstojné podmienky pre klientov súdov a pracovníkov justície, 2. Zvyšovanie energetickej efektivity budov štátu"/>
    <m/>
    <n v="1040327"/>
    <m/>
    <m/>
    <m/>
    <m/>
    <m/>
  </r>
  <r>
    <n v="6"/>
    <x v="0"/>
    <s v="rekonštrukcia budovy Lazaretská"/>
    <x v="0"/>
    <m/>
    <s v="SZ"/>
    <m/>
    <n v="30400000"/>
    <s v="POO"/>
    <n v="2022"/>
    <m/>
    <s v="1. Dôstojné podmienky pre klientov súdov a pracovníkov justície, 2. Zvyšovanie energetickej efektivity budov štátu"/>
    <m/>
    <n v="30400000"/>
    <m/>
    <m/>
    <m/>
    <m/>
    <m/>
  </r>
  <r>
    <n v="7"/>
    <x v="0"/>
    <s v="prístavba budovy OS BA 2"/>
    <x v="0"/>
    <m/>
    <s v="SZ"/>
    <m/>
    <n v="1491071"/>
    <s v="POO"/>
    <n v="2022"/>
    <m/>
    <s v="1. Dôstojné podmienky pre klientov súdov a pracovníkov justície, 2. Zvyšovanie energetickej efektivity budov štátu"/>
    <m/>
    <n v="1491071"/>
    <m/>
    <m/>
    <m/>
    <m/>
    <m/>
  </r>
  <r>
    <n v="8"/>
    <x v="0"/>
    <s v="podkrovie OS KS Nitra- vytvorenie nových kancelárskych priestorov"/>
    <x v="0"/>
    <m/>
    <s v="SZ"/>
    <m/>
    <n v="3815132"/>
    <s v="POO"/>
    <n v="2022"/>
    <m/>
    <s v="1. Dôstojné podmienky pre klientov súdov a pracovníkov justície, 2. Zvyšovanie energetickej efektivity budov štátu"/>
    <m/>
    <n v="3815132"/>
    <m/>
    <m/>
    <m/>
    <m/>
    <m/>
  </r>
  <r>
    <n v="9"/>
    <x v="0"/>
    <s v="STS Pezinok rekonštrukcia bývalého kuchynského bloku na zasadačku a veľkú p.m."/>
    <x v="0"/>
    <m/>
    <s v="SZ"/>
    <m/>
    <n v="1070000"/>
    <s v="POO"/>
    <n v="2022"/>
    <m/>
    <s v="1. Dôstojné podmienky pre klientov súdov a pracovníkov justície, 2. Zvyšovanie energetickej efektivity budov štátu"/>
    <m/>
    <n v="1070000"/>
    <m/>
    <m/>
    <m/>
    <m/>
    <m/>
  </r>
  <r>
    <n v="10"/>
    <x v="0"/>
    <s v="KS BA klimatizácia a VZT budovy"/>
    <x v="0"/>
    <m/>
    <s v="SZ"/>
    <m/>
    <n v="2500000"/>
    <s v="POO"/>
    <n v="2022"/>
    <m/>
    <s v="1. Dôstojné podmienky pre klientov súdov a pracovníkov justície, 2. Zvyšovanie energetickej efektivity budov štátu"/>
    <m/>
    <n v="2500000"/>
    <m/>
    <m/>
    <m/>
    <m/>
    <m/>
  </r>
  <r>
    <n v="11"/>
    <x v="0"/>
    <s v="KS BA rekonštrukcia suterénu, archivy, regále"/>
    <x v="0"/>
    <m/>
    <s v="SZ"/>
    <m/>
    <n v="1600000"/>
    <s v="POO"/>
    <n v="2022"/>
    <m/>
    <s v="1. Dôstojné podmienky pre klientov súdov a pracovníkov justície, 2. Zvyšovanie energetickej efektivity budov štátu"/>
    <m/>
    <n v="1600000"/>
    <m/>
    <m/>
    <m/>
    <m/>
    <m/>
  </r>
  <r>
    <m/>
    <x v="0"/>
    <s v="rozvody vody,sanita, sociálne zariadenia, ÚK"/>
    <x v="0"/>
    <m/>
    <s v="SZ"/>
    <m/>
    <n v="930000"/>
    <s v="POO"/>
    <n v="2022"/>
    <m/>
    <s v="1. Dôstojné podmienky pre klientov súdov a pracovníkov justície, 2. Zvyšovanie energetickej efektivity budov štátu"/>
    <m/>
    <n v="930000"/>
    <m/>
    <m/>
    <m/>
    <m/>
    <m/>
  </r>
  <r>
    <m/>
    <x v="0"/>
    <s v="dokončenie rekonštrukcie 4. a 5. NP"/>
    <x v="0"/>
    <m/>
    <s v="SZ"/>
    <m/>
    <n v="850000"/>
    <s v="POO"/>
    <n v="2022"/>
    <m/>
    <s v="1. Dôstojné podmienky pre klientov súdov a pracovníkov justície, 2. Zvyšovanie energetickej efektivity budov štátu"/>
    <m/>
    <n v="850000"/>
    <m/>
    <m/>
    <m/>
    <m/>
    <m/>
  </r>
  <r>
    <m/>
    <x v="0"/>
    <s v="rekonštrukcia"/>
    <x v="0"/>
    <m/>
    <s v="SZ"/>
    <m/>
    <n v="500000"/>
    <s v="POO"/>
    <n v="2022"/>
    <m/>
    <s v="1. Dôstojné podmienky pre klientov súdov a pracovníkov justície, 2. Zvyšovanie energetickej efektivity budov štátu"/>
    <m/>
    <n v="500000"/>
    <m/>
    <m/>
    <m/>
    <m/>
    <m/>
  </r>
  <r>
    <m/>
    <x v="0"/>
    <s v="Nadstavba budovy"/>
    <x v="0"/>
    <m/>
    <s v="SZ"/>
    <m/>
    <n v="480000"/>
    <s v="POO"/>
    <n v="2022"/>
    <m/>
    <s v="1. Dôstojné podmienky pre klientov súdov a pracovníkov justície, 2. Zvyšovanie energetickej efektivity budov štátu"/>
    <m/>
    <n v="480000"/>
    <m/>
    <m/>
    <m/>
    <m/>
    <m/>
  </r>
  <r>
    <m/>
    <x v="0"/>
    <s v="klimatizácia"/>
    <x v="0"/>
    <m/>
    <s v="SZ"/>
    <m/>
    <n v="465000"/>
    <s v="POO"/>
    <n v="2022"/>
    <m/>
    <s v="1. Dôstojné podmienky pre klientov súdov a pracovníkov justície, 2. Zvyšovanie energetickej efektivity budov štátu"/>
    <m/>
    <n v="465000"/>
    <m/>
    <m/>
    <m/>
    <m/>
    <m/>
  </r>
  <r>
    <m/>
    <x v="0"/>
    <s v="rekonštrukcia kancelárií, podlahy, steny, dvere"/>
    <x v="0"/>
    <m/>
    <s v="SZ"/>
    <m/>
    <n v="450000"/>
    <s v="POO"/>
    <n v="2022"/>
    <m/>
    <s v="1. Dôstojné podmienky pre klientov súdov a pracovníkov justície, 2. Zvyšovanie energetickej efektivity budov štátu"/>
    <m/>
    <n v="450000"/>
    <m/>
    <m/>
    <m/>
    <m/>
    <m/>
  </r>
  <r>
    <m/>
    <x v="0"/>
    <s v="rekonštrukcia komunikačných priestorov, chodby, schodištia"/>
    <x v="0"/>
    <m/>
    <s v="SZ"/>
    <m/>
    <n v="400000"/>
    <s v="POO"/>
    <n v="2022"/>
    <m/>
    <s v="1. Dôstojné podmienky pre klientov súdov a pracovníkov justície, 2. Zvyšovanie energetickej efektivity budov štátu"/>
    <m/>
    <n v="400000"/>
    <m/>
    <m/>
    <m/>
    <m/>
    <m/>
  </r>
  <r>
    <m/>
    <x v="0"/>
    <s v="zateplenie fasády"/>
    <x v="0"/>
    <m/>
    <s v="SZ"/>
    <m/>
    <n v="355000"/>
    <s v="POO"/>
    <n v="2022"/>
    <m/>
    <s v="1. Dôstojné podmienky pre klientov súdov a pracovníkov justície, 2. Zvyšovanie energetickej efektivity budov štátu"/>
    <m/>
    <n v="355000"/>
    <m/>
    <m/>
    <m/>
    <m/>
    <m/>
  </r>
  <r>
    <m/>
    <x v="0"/>
    <s v="kúpa časti budovy od Slov. pošty"/>
    <x v="0"/>
    <m/>
    <s v="SZ"/>
    <m/>
    <n v="300000"/>
    <s v="POO"/>
    <n v="2022"/>
    <m/>
    <s v="1. Dôstojné podmienky pre klientov súdov a pracovníkov justície, 2. Zvyšovanie energetickej efektivity budov štátu"/>
    <m/>
    <n v="300000"/>
    <m/>
    <m/>
    <m/>
    <m/>
    <m/>
  </r>
  <r>
    <m/>
    <x v="0"/>
    <s v="Obnova budovy - II etapa"/>
    <x v="0"/>
    <m/>
    <s v="SZ"/>
    <m/>
    <n v="201681"/>
    <s v="POO"/>
    <n v="2022"/>
    <m/>
    <s v="1. Dôstojné podmienky pre klientov súdov a pracovníkov justície, 2. Zvyšovanie energetickej efektivity budov štátu"/>
    <m/>
    <n v="201681"/>
    <m/>
    <m/>
    <m/>
    <m/>
    <m/>
  </r>
  <r>
    <m/>
    <x v="0"/>
    <s v="rekonštrukcia elektroinštalácie a vzduchotechniky"/>
    <x v="0"/>
    <m/>
    <s v="SZ"/>
    <m/>
    <n v="280000"/>
    <s v="POO"/>
    <n v="2022"/>
    <m/>
    <s v="1. Dôstojné podmienky pre klientov súdov a pracovníkov justície, 2. Zvyšovanie energetickej efektivity budov štátu"/>
    <m/>
    <n v="280000"/>
    <m/>
    <m/>
    <m/>
    <m/>
    <m/>
  </r>
  <r>
    <m/>
    <x v="0"/>
    <s v="sanácia stropov"/>
    <x v="0"/>
    <m/>
    <s v="SZ"/>
    <m/>
    <n v="230000"/>
    <s v="POO"/>
    <n v="2022"/>
    <m/>
    <s v="1. Dôstojné podmienky pre klientov súdov a pracovníkov justície, 2. Zvyšovanie energetickej efektivity budov štátu"/>
    <m/>
    <n v="230000"/>
    <m/>
    <m/>
    <m/>
    <m/>
    <m/>
  </r>
  <r>
    <m/>
    <x v="0"/>
    <s v="klimatizačné jednotky"/>
    <x v="0"/>
    <m/>
    <s v="SZ"/>
    <m/>
    <n v="200000"/>
    <s v="POO"/>
    <n v="2022"/>
    <m/>
    <s v="1. Dôstojné podmienky pre klientov súdov a pracovníkov justície, 2. Zvyšovanie energetickej efektivity budov štátu"/>
    <m/>
    <n v="200000"/>
    <m/>
    <m/>
    <m/>
    <m/>
    <m/>
  </r>
  <r>
    <m/>
    <x v="0"/>
    <s v="oprava fasády po výmene okien"/>
    <x v="0"/>
    <m/>
    <s v="SZ"/>
    <m/>
    <n v="200000"/>
    <s v="POO"/>
    <n v="2022"/>
    <m/>
    <s v="1. Dôstojné podmienky pre klientov súdov a pracovníkov justície, 2. Zvyšovanie energetickej efektivity budov štátu"/>
    <m/>
    <n v="200000"/>
    <m/>
    <m/>
    <m/>
    <m/>
    <m/>
  </r>
  <r>
    <m/>
    <x v="0"/>
    <s v="výmena poškodeného mramorového obkladu a dlažby"/>
    <x v="0"/>
    <m/>
    <s v="SZ"/>
    <m/>
    <n v="200000"/>
    <s v="POO"/>
    <n v="2022"/>
    <m/>
    <s v="1. Dôstojné podmienky pre klientov súdov a pracovníkov justície, 2. Zvyšovanie energetickej efektivity budov štátu"/>
    <m/>
    <n v="200000"/>
    <m/>
    <m/>
    <m/>
    <m/>
    <m/>
  </r>
  <r>
    <m/>
    <x v="0"/>
    <s v="rozšírenie klimatizácie"/>
    <x v="0"/>
    <m/>
    <s v="SZ"/>
    <m/>
    <n v="198000"/>
    <s v="POO"/>
    <n v="2022"/>
    <m/>
    <s v="1. Dôstojné podmienky pre klientov súdov a pracovníkov justície, 2. Zvyšovanie energetickej efektivity budov štátu"/>
    <m/>
    <n v="198000"/>
    <m/>
    <m/>
    <m/>
    <m/>
    <m/>
  </r>
  <r>
    <m/>
    <x v="0"/>
    <s v="rekonštrulcia elektroinštalácie"/>
    <x v="0"/>
    <m/>
    <s v="SZ"/>
    <m/>
    <n v="183000"/>
    <s v="POO"/>
    <n v="2022"/>
    <m/>
    <s v="1. Dôstojné podmienky pre klientov súdov a pracovníkov justície, 2. Zvyšovanie energetickej efektivity budov štátu"/>
    <m/>
    <n v="183000"/>
    <m/>
    <m/>
    <m/>
    <m/>
    <m/>
  </r>
  <r>
    <m/>
    <x v="0"/>
    <s v="rekonštrukcia strechy OS Skalica v správe KS v TT"/>
    <x v="0"/>
    <m/>
    <s v="SZ"/>
    <m/>
    <n v="180000"/>
    <s v="POO"/>
    <n v="2022"/>
    <m/>
    <s v="1. Dôstojné podmienky pre klientov súdov a pracovníkov justície, 2. Zvyšovanie energetickej efektivity budov štátu"/>
    <m/>
    <n v="180000"/>
    <m/>
    <m/>
    <m/>
    <m/>
    <m/>
  </r>
  <r>
    <m/>
    <x v="0"/>
    <s v="zateplenie budovy"/>
    <x v="0"/>
    <m/>
    <s v="SZ"/>
    <m/>
    <n v="180000"/>
    <s v="POO"/>
    <n v="2022"/>
    <m/>
    <s v="1. Dôstojné podmienky pre klientov súdov a pracovníkov justície, 2. Zvyšovanie energetickej efektivity budov štátu"/>
    <m/>
    <n v="180000"/>
    <m/>
    <m/>
    <m/>
    <m/>
    <m/>
  </r>
  <r>
    <m/>
    <x v="0"/>
    <s v="klimatizácia "/>
    <x v="0"/>
    <m/>
    <s v="SZ"/>
    <m/>
    <n v="166000"/>
    <s v="POO"/>
    <n v="2022"/>
    <m/>
    <s v="1. Dôstojné podmienky pre klientov súdov a pracovníkov justície, 2. Zvyšovanie energetickej efektivity budov štátu"/>
    <m/>
    <n v="166000"/>
    <m/>
    <m/>
    <m/>
    <m/>
    <m/>
  </r>
  <r>
    <m/>
    <x v="0"/>
    <s v="centrálna klimatizácia"/>
    <x v="0"/>
    <m/>
    <s v="SZ"/>
    <m/>
    <n v="165000"/>
    <s v="POO"/>
    <n v="2022"/>
    <m/>
    <s v="1. Dôstojné podmienky pre klientov súdov a pracovníkov justície, 2. Zvyšovanie energetickej efektivity budov štátu"/>
    <m/>
    <n v="165000"/>
    <m/>
    <m/>
    <m/>
    <m/>
    <m/>
  </r>
  <r>
    <m/>
    <x v="0"/>
    <s v="rekonštrukcia fasády, výmena okien"/>
    <x v="0"/>
    <m/>
    <s v="SZ"/>
    <m/>
    <n v="150000"/>
    <s v="POO"/>
    <n v="2022"/>
    <m/>
    <s v="1. Dôstojné podmienky pre klientov súdov a pracovníkov justície, 2. Zvyšovanie energetickej efektivity budov štátu"/>
    <m/>
    <n v="150000"/>
    <m/>
    <m/>
    <m/>
    <m/>
    <m/>
  </r>
  <r>
    <m/>
    <x v="0"/>
    <s v="výmena podlahovej krytiny"/>
    <x v="0"/>
    <m/>
    <s v="SZ"/>
    <m/>
    <n v="140000"/>
    <s v="POO"/>
    <n v="2022"/>
    <m/>
    <s v="1. Dôstojné podmienky pre klientov súdov a pracovníkov justície, 2. Zvyšovanie energetickej efektivity budov štátu"/>
    <m/>
    <n v="140000"/>
    <m/>
    <m/>
    <m/>
    <m/>
    <m/>
  </r>
  <r>
    <m/>
    <x v="0"/>
    <s v="prístavba nákladného výťahu"/>
    <x v="0"/>
    <m/>
    <s v="SZ"/>
    <m/>
    <n v="136458.25"/>
    <s v="POO"/>
    <n v="2022"/>
    <m/>
    <s v="1. Dôstojné podmienky pre klientov súdov a pracovníkov justície, 2. Zvyšovanie energetickej efektivity budov štátu"/>
    <m/>
    <n v="136458.25"/>
    <m/>
    <m/>
    <m/>
    <m/>
    <m/>
  </r>
  <r>
    <m/>
    <x v="0"/>
    <s v="zateplenie budovy, fasáda"/>
    <x v="0"/>
    <m/>
    <s v="SZ"/>
    <m/>
    <n v="132000"/>
    <s v="POO"/>
    <n v="2022"/>
    <m/>
    <s v="1. Dôstojné podmienky pre klientov súdov a pracovníkov justície, 2. Zvyšovanie energetickej efektivity budov štátu"/>
    <m/>
    <n v="132000"/>
    <m/>
    <m/>
    <m/>
    <m/>
    <m/>
  </r>
  <r>
    <m/>
    <x v="0"/>
    <s v="zateplenie časti fasády, strechy"/>
    <x v="0"/>
    <m/>
    <s v="SZ"/>
    <m/>
    <n v="130000"/>
    <s v="POO"/>
    <n v="2022"/>
    <m/>
    <s v="1. Dôstojné podmienky pre klientov súdov a pracovníkov justície, 2. Zvyšovanie energetickej efektivity budov štátu"/>
    <m/>
    <n v="130000"/>
    <m/>
    <m/>
    <m/>
    <m/>
    <m/>
  </r>
  <r>
    <m/>
    <x v="0"/>
    <s v="vybudovanie výťahu"/>
    <x v="0"/>
    <m/>
    <s v="SZ"/>
    <m/>
    <n v="126000"/>
    <s v="POO"/>
    <n v="2022"/>
    <m/>
    <s v="1. Dôstojné podmienky pre klientov súdov a pracovníkov justície, 2. Zvyšovanie energetickej efektivity budov štátu"/>
    <m/>
    <n v="126000"/>
    <m/>
    <m/>
    <m/>
    <m/>
    <m/>
  </r>
  <r>
    <m/>
    <x v="0"/>
    <s v="rekonštrukcia elektroinštalácia"/>
    <x v="0"/>
    <m/>
    <s v="SZ"/>
    <m/>
    <n v="124000"/>
    <s v="POO"/>
    <n v="2022"/>
    <m/>
    <s v="1. Dôstojné podmienky pre klientov súdov a pracovníkov justície, 2. Zvyšovanie energetickej efektivity budov štátu"/>
    <m/>
    <n v="124000"/>
    <m/>
    <m/>
    <m/>
    <m/>
    <m/>
  </r>
  <r>
    <m/>
    <x v="0"/>
    <s v="výťah"/>
    <x v="0"/>
    <m/>
    <s v="SZ"/>
    <m/>
    <n v="100000"/>
    <s v="POO"/>
    <n v="2022"/>
    <m/>
    <s v="1. Dôstojné podmienky pre klientov súdov a pracovníkov justície, 2. Zvyšovanie energetickej efektivity budov štátu"/>
    <m/>
    <n v="100000"/>
    <m/>
    <m/>
    <m/>
    <m/>
    <m/>
  </r>
  <r>
    <m/>
    <x v="0"/>
    <s v="rekonštrukcia pojednávacích miestností a kanc. predsedu"/>
    <x v="0"/>
    <m/>
    <s v="SZ"/>
    <m/>
    <n v="100000"/>
    <s v="POO"/>
    <n v="2022"/>
    <m/>
    <s v="1. Dôstojné podmienky pre klientov súdov a pracovníkov justície, 2. Zvyšovanie energetickej efektivity budov štátu"/>
    <m/>
    <n v="100000"/>
    <m/>
    <m/>
    <m/>
    <m/>
    <m/>
  </r>
  <r>
    <m/>
    <x v="0"/>
    <s v="rekonštrukcia strechy "/>
    <x v="0"/>
    <m/>
    <s v="SZ"/>
    <m/>
    <n v="100000"/>
    <s v="POO"/>
    <n v="2022"/>
    <m/>
    <s v="1. Dôstojné podmienky pre klientov súdov a pracovníkov justície, 2. Zvyšovanie energetickej efektivity budov štátu"/>
    <m/>
    <n v="100000"/>
    <m/>
    <m/>
    <m/>
    <m/>
    <m/>
  </r>
  <r>
    <m/>
    <x v="0"/>
    <s v="rekonštrukcia suterénu vrátane archívov"/>
    <x v="0"/>
    <m/>
    <s v="SZ"/>
    <m/>
    <n v="100000"/>
    <s v="POO"/>
    <n v="2022"/>
    <m/>
    <s v="1. Dôstojné podmienky pre klientov súdov a pracovníkov justície, 2. Zvyšovanie energetickej efektivity budov štátu"/>
    <m/>
    <n v="100000"/>
    <m/>
    <m/>
    <m/>
    <m/>
    <m/>
  </r>
  <r>
    <m/>
    <x v="0"/>
    <s v="stavebné úpravy kancelárskych priestorov 62 miestností"/>
    <x v="0"/>
    <m/>
    <s v="SZ"/>
    <m/>
    <n v="93000"/>
    <s v="POO"/>
    <n v="2022"/>
    <m/>
    <s v="1. Dôstojné podmienky pre klientov súdov a pracovníkov justície, 2. Zvyšovanie energetickej efektivity budov štátu"/>
    <m/>
    <n v="93000"/>
    <m/>
    <m/>
    <m/>
    <m/>
    <m/>
  </r>
  <r>
    <m/>
    <x v="0"/>
    <s v="klimatizácia na 3. NP"/>
    <x v="0"/>
    <m/>
    <s v="SZ"/>
    <m/>
    <n v="91800"/>
    <s v="POO"/>
    <n v="2022"/>
    <m/>
    <s v="1. Dôstojné podmienky pre klientov súdov a pracovníkov justície, 2. Zvyšovanie energetickej efektivity budov štátu"/>
    <m/>
    <n v="91800"/>
    <m/>
    <m/>
    <m/>
    <m/>
    <m/>
  </r>
  <r>
    <m/>
    <x v="0"/>
    <s v="výmena kotlov v AB"/>
    <x v="0"/>
    <m/>
    <s v="SZ"/>
    <m/>
    <n v="90000"/>
    <s v="POO"/>
    <n v="2022"/>
    <m/>
    <s v="1. Dôstojné podmienky pre klientov súdov a pracovníkov justície, 2. Zvyšovanie energetickej efektivity budov štátu"/>
    <m/>
    <n v="90000"/>
    <m/>
    <m/>
    <m/>
    <m/>
    <m/>
  </r>
  <r>
    <m/>
    <x v="0"/>
    <s v="rekonštrukcia výťahov"/>
    <x v="0"/>
    <m/>
    <s v="SZ"/>
    <m/>
    <n v="85000"/>
    <s v="POO"/>
    <n v="2022"/>
    <m/>
    <s v="1. Dôstojné podmienky pre klientov súdov a pracovníkov justície, 2. Zvyšovanie energetickej efektivity budov štátu"/>
    <m/>
    <n v="85000"/>
    <m/>
    <m/>
    <m/>
    <m/>
    <m/>
  </r>
  <r>
    <m/>
    <x v="0"/>
    <s v="rekonštrukcia budovy archívu"/>
    <x v="0"/>
    <m/>
    <s v="SZ"/>
    <m/>
    <n v="80000"/>
    <s v="POO"/>
    <n v="2022"/>
    <m/>
    <s v="1. Dôstojné podmienky pre klientov súdov a pracovníkov justície, 2. Zvyšovanie energetickej efektivity budov štátu"/>
    <m/>
    <n v="80000"/>
    <m/>
    <m/>
    <m/>
    <m/>
    <m/>
  </r>
  <r>
    <m/>
    <x v="0"/>
    <s v="rekonštrukcia regulačnej stanice plynu"/>
    <x v="0"/>
    <m/>
    <s v="SZ"/>
    <m/>
    <n v="71500"/>
    <s v="POO"/>
    <n v="2022"/>
    <m/>
    <s v="1. Dôstojné podmienky pre klientov súdov a pracovníkov justície, 2. Zvyšovanie energetickej efektivity budov štátu"/>
    <m/>
    <n v="71500"/>
    <m/>
    <m/>
    <m/>
    <m/>
    <m/>
  </r>
  <r>
    <m/>
    <x v="0"/>
    <s v="klimatizácia"/>
    <x v="0"/>
    <m/>
    <s v="SZ"/>
    <m/>
    <n v="70000"/>
    <s v="POO"/>
    <n v="2022"/>
    <m/>
    <s v="1. Dôstojné podmienky pre klientov súdov a pracovníkov justície, 2. Zvyšovanie energetickej efektivity budov štátu"/>
    <m/>
    <n v="70000"/>
    <m/>
    <m/>
    <m/>
    <m/>
    <m/>
  </r>
  <r>
    <m/>
    <x v="0"/>
    <s v="výmena radiátorov"/>
    <x v="0"/>
    <m/>
    <s v="SZ"/>
    <m/>
    <n v="70000"/>
    <s v="POO"/>
    <n v="2022"/>
    <m/>
    <s v="1. Dôstojné podmienky pre klientov súdov a pracovníkov justície, 2. Zvyšovanie energetickej efektivity budov štátu"/>
    <m/>
    <n v="70000"/>
    <m/>
    <m/>
    <m/>
    <m/>
    <m/>
  </r>
  <r>
    <m/>
    <x v="0"/>
    <s v="domurovanie stien k balkónu a jeho zastrešenie"/>
    <x v="0"/>
    <m/>
    <s v="SZ"/>
    <m/>
    <n v="70000"/>
    <s v="POO"/>
    <n v="2022"/>
    <m/>
    <s v="1. Dôstojné podmienky pre klientov súdov a pracovníkov justície, 2. Zvyšovanie energetickej efektivity budov štátu"/>
    <m/>
    <n v="70000"/>
    <m/>
    <m/>
    <m/>
    <m/>
    <m/>
  </r>
  <r>
    <m/>
    <x v="0"/>
    <s v="výmena okien"/>
    <x v="0"/>
    <m/>
    <s v="SZ"/>
    <m/>
    <n v="68000"/>
    <s v="POO"/>
    <n v="2022"/>
    <m/>
    <s v="1. Dôstojné podmienky pre klientov súdov a pracovníkov justície, 2. Zvyšovanie energetickej efektivity budov štátu"/>
    <m/>
    <n v="68000"/>
    <m/>
    <m/>
    <m/>
    <m/>
    <m/>
  </r>
  <r>
    <m/>
    <x v="0"/>
    <s v="rekonštrukcia podláh - plávajúca podlaha"/>
    <x v="0"/>
    <m/>
    <s v="SZ"/>
    <m/>
    <n v="62000"/>
    <s v="POO"/>
    <n v="2022"/>
    <m/>
    <s v="1. Dôstojné podmienky pre klientov súdov a pracovníkov justície, 2. Zvyšovanie energetickej efektivity budov štátu"/>
    <m/>
    <n v="62000"/>
    <m/>
    <m/>
    <m/>
    <m/>
    <m/>
  </r>
  <r>
    <m/>
    <x v="0"/>
    <s v="výmena kotlov"/>
    <x v="0"/>
    <m/>
    <s v="SZ"/>
    <m/>
    <n v="60000"/>
    <s v="POO"/>
    <n v="2022"/>
    <m/>
    <s v="1. Dôstojné podmienky pre klientov súdov a pracovníkov justície, 2. Zvyšovanie energetickej efektivity budov štátu"/>
    <m/>
    <n v="60000"/>
    <m/>
    <m/>
    <m/>
    <m/>
    <m/>
  </r>
  <r>
    <m/>
    <x v="0"/>
    <s v="rekonštrukcia garáží"/>
    <x v="0"/>
    <m/>
    <s v="SZ"/>
    <m/>
    <n v="50000"/>
    <s v="POO"/>
    <n v="2022"/>
    <m/>
    <s v="1. Dôstojné podmienky pre klientov súdov a pracovníkov justície, 2. Zvyšovanie energetickej efektivity budov štátu"/>
    <m/>
    <n v="50000"/>
    <m/>
    <m/>
    <m/>
    <m/>
    <m/>
  </r>
  <r>
    <m/>
    <x v="0"/>
    <s v="rekonštrukcia sociálnych zariadení"/>
    <x v="0"/>
    <m/>
    <s v="SZ"/>
    <m/>
    <n v="50000"/>
    <s v="POO"/>
    <n v="2022"/>
    <m/>
    <s v="1. Dôstojné podmienky pre klientov súdov a pracovníkov justície, 2. Zvyšovanie energetickej efektivity budov štátu"/>
    <m/>
    <n v="50000"/>
    <m/>
    <m/>
    <m/>
    <m/>
    <m/>
  </r>
  <r>
    <m/>
    <x v="0"/>
    <s v="chata v Starej Lesnej"/>
    <x v="0"/>
    <m/>
    <s v="SZ"/>
    <m/>
    <n v="50000"/>
    <s v="POO"/>
    <n v="2022"/>
    <m/>
    <s v="1. Dôstojné podmienky pre klientov súdov a pracovníkov justície, 2. Zvyšovanie energetickej efektivity budov štátu"/>
    <m/>
    <n v="50000"/>
    <m/>
    <m/>
    <m/>
    <m/>
    <m/>
  </r>
  <r>
    <m/>
    <x v="0"/>
    <s v="posuvné regále 1. NP"/>
    <x v="0"/>
    <m/>
    <s v="SZ"/>
    <m/>
    <n v="49000"/>
    <s v="POO"/>
    <n v="2022"/>
    <m/>
    <s v="1. Dôstojné podmienky pre klientov súdov a pracovníkov justície, 2. Zvyšovanie energetickej efektivity budov štátu"/>
    <m/>
    <n v="49000"/>
    <m/>
    <m/>
    <m/>
    <m/>
    <m/>
  </r>
  <r>
    <m/>
    <x v="0"/>
    <s v="rekonštrukcia pojednávacej miestnosti a zasadačky"/>
    <x v="0"/>
    <m/>
    <s v="SZ"/>
    <m/>
    <n v="44500"/>
    <s v="POO"/>
    <n v="2022"/>
    <m/>
    <s v="1. Dôstojné podmienky pre klientov súdov a pracovníkov justície, 2. Zvyšovanie energetickej efektivity budov štátu"/>
    <m/>
    <n v="45000"/>
    <m/>
    <m/>
    <m/>
    <m/>
    <m/>
  </r>
  <r>
    <m/>
    <x v="0"/>
    <s v="výmena podlahových krytín "/>
    <x v="0"/>
    <m/>
    <s v="SZ"/>
    <m/>
    <n v="35000"/>
    <s v="POO"/>
    <n v="2022"/>
    <m/>
    <s v="1. Dôstojné podmienky pre klientov súdov a pracovníkov justície, 2. Zvyšovanie energetickej efektivity budov štátu"/>
    <m/>
    <n v="35000"/>
    <m/>
    <m/>
    <m/>
    <m/>
    <m/>
  </r>
  <r>
    <m/>
    <x v="0"/>
    <s v="rekonštrukcia vstupnej haly a podateľne"/>
    <x v="0"/>
    <m/>
    <s v="SZ"/>
    <m/>
    <n v="35000"/>
    <s v="POO"/>
    <n v="2022"/>
    <m/>
    <s v="1. Dôstojné podmienky pre klientov súdov a pracovníkov justície, 2. Zvyšovanie energetickej efektivity budov štátu"/>
    <m/>
    <n v="35000"/>
    <m/>
    <m/>
    <m/>
    <m/>
    <m/>
  </r>
  <r>
    <m/>
    <x v="0"/>
    <s v="rekonštrukcia a spevnenie plochy dvora, vrátane PD"/>
    <x v="0"/>
    <m/>
    <s v="SZ"/>
    <m/>
    <n v="34500"/>
    <s v="POO"/>
    <n v="2022"/>
    <m/>
    <s v="1. Dôstojné podmienky pre klientov súdov a pracovníkov justície, 2. Zvyšovanie energetickej efektivity budov štátu"/>
    <m/>
    <n v="34500"/>
    <m/>
    <m/>
    <m/>
    <m/>
    <m/>
  </r>
  <r>
    <m/>
    <x v="0"/>
    <s v="rekonštrukcia fasády objektu  &quot;C&quot;"/>
    <x v="0"/>
    <m/>
    <s v="SZ"/>
    <m/>
    <n v="34000"/>
    <s v="POO"/>
    <n v="2022"/>
    <m/>
    <s v="1. Dôstojné podmienky pre klientov súdov a pracovníkov justície, 2. Zvyšovanie energetickej efektivity budov štátu"/>
    <m/>
    <n v="34000"/>
    <m/>
    <m/>
    <m/>
    <m/>
    <m/>
  </r>
  <r>
    <m/>
    <x v="0"/>
    <s v="oddelenie systému kúrenia v súlade s projektom"/>
    <x v="0"/>
    <m/>
    <s v="SZ"/>
    <m/>
    <n v="32000"/>
    <s v="POO"/>
    <n v="2022"/>
    <m/>
    <s v="1. Dôstojné podmienky pre klientov súdov a pracovníkov justície, 2. Zvyšovanie energetickej efektivity budov štátu"/>
    <m/>
    <n v="32000"/>
    <m/>
    <m/>
    <m/>
    <m/>
    <m/>
  </r>
  <r>
    <m/>
    <x v="0"/>
    <s v="rekonštrukcia sociálnych zariadení na 3. NP"/>
    <x v="0"/>
    <m/>
    <s v="SZ"/>
    <m/>
    <n v="31000"/>
    <s v="POO"/>
    <n v="2022"/>
    <m/>
    <s v="1. Dôstojné podmienky pre klientov súdov a pracovníkov justície, 2. Zvyšovanie energetickej efektivity budov štátu"/>
    <m/>
    <n v="31000"/>
    <m/>
    <m/>
    <m/>
    <m/>
    <m/>
  </r>
  <r>
    <m/>
    <x v="0"/>
    <s v="rekonštrukcia merania a regulácie"/>
    <x v="0"/>
    <m/>
    <s v="SZ"/>
    <m/>
    <n v="30000"/>
    <s v="POO"/>
    <n v="2022"/>
    <m/>
    <s v="1. Dôstojné podmienky pre klientov súdov a pracovníkov justície, 2. Zvyšovanie energetickej efektivity budov štátu"/>
    <m/>
    <n v="30000"/>
    <m/>
    <m/>
    <m/>
    <m/>
    <m/>
  </r>
  <r>
    <m/>
    <x v="0"/>
    <s v="stavebné úpravy kancelárie predsedu, klimatizácia"/>
    <x v="0"/>
    <m/>
    <s v="SZ"/>
    <m/>
    <n v="30000"/>
    <s v="POO"/>
    <n v="2022"/>
    <m/>
    <s v="1. Dôstojné podmienky pre klientov súdov a pracovníkov justície, 2. Zvyšovanie energetickej efektivity budov štátu"/>
    <m/>
    <n v="30000"/>
    <m/>
    <m/>
    <m/>
    <m/>
    <m/>
  </r>
  <r>
    <m/>
    <x v="0"/>
    <s v="výmena kotlov v RD"/>
    <x v="0"/>
    <m/>
    <s v="SZ"/>
    <m/>
    <n v="30000"/>
    <s v="POO"/>
    <n v="2022"/>
    <m/>
    <s v="1. Dôstojné podmienky pre klientov súdov a pracovníkov justície, 2. Zvyšovanie energetickej efektivity budov štátu"/>
    <m/>
    <n v="30000"/>
    <m/>
    <m/>
    <m/>
    <m/>
    <m/>
  </r>
  <r>
    <m/>
    <x v="0"/>
    <s v="oprava oplotenia, parkovacie miesta"/>
    <x v="0"/>
    <m/>
    <s v="SZ"/>
    <m/>
    <n v="25000"/>
    <s v="POO"/>
    <n v="2022"/>
    <m/>
    <s v="1. Dôstojné podmienky pre klientov súdov a pracovníkov justície, 2. Zvyšovanie energetickej efektivity budov štátu"/>
    <m/>
    <n v="25000"/>
    <m/>
    <m/>
    <m/>
    <m/>
    <m/>
  </r>
  <r>
    <m/>
    <x v="0"/>
    <s v="stavebné úpravy apartmánových priestorov"/>
    <x v="0"/>
    <m/>
    <s v="SZ"/>
    <m/>
    <n v="25000"/>
    <s v="POO"/>
    <n v="2022"/>
    <m/>
    <s v="1. Dôstojné podmienky pre klientov súdov a pracovníkov justície, 2. Zvyšovanie energetickej efektivity budov štátu"/>
    <m/>
    <n v="25000"/>
    <m/>
    <m/>
    <m/>
    <m/>
    <m/>
  </r>
  <r>
    <m/>
    <x v="0"/>
    <s v="garáž pre SMV"/>
    <x v="0"/>
    <m/>
    <s v="SZ"/>
    <m/>
    <n v="25000"/>
    <s v="POO"/>
    <n v="2022"/>
    <m/>
    <s v="1. Dôstojné podmienky pre klientov súdov a pracovníkov justície, 2. Zvyšovanie energetickej efektivity budov štátu"/>
    <m/>
    <n v="25000"/>
    <m/>
    <m/>
    <m/>
    <m/>
    <m/>
  </r>
  <r>
    <m/>
    <x v="0"/>
    <s v="odvodnenie plochy zo zadnej strany budovy"/>
    <x v="0"/>
    <m/>
    <s v="SZ"/>
    <m/>
    <n v="22000"/>
    <s v="POO"/>
    <n v="2022"/>
    <m/>
    <s v="1. Dôstojné podmienky pre klientov súdov a pracovníkov justície, 2. Zvyšovanie energetickej efektivity budov štátu"/>
    <m/>
    <n v="22000"/>
    <m/>
    <m/>
    <m/>
    <m/>
    <m/>
  </r>
  <r>
    <m/>
    <x v="0"/>
    <s v="Zastrešenie vonkajšieho schodišťa"/>
    <x v="0"/>
    <m/>
    <s v="SZ"/>
    <m/>
    <n v="21000"/>
    <s v="POO"/>
    <n v="2022"/>
    <m/>
    <s v="1. Dôstojné podmienky pre klientov súdov a pracovníkov justície, 2. Zvyšovanie energetickej efektivity budov štátu"/>
    <m/>
    <n v="21000"/>
    <m/>
    <m/>
    <m/>
    <m/>
    <m/>
  </r>
  <r>
    <m/>
    <x v="0"/>
    <s v="úprava archívnych priestorov"/>
    <x v="0"/>
    <m/>
    <s v="SZ"/>
    <m/>
    <n v="20000"/>
    <s v="POO"/>
    <n v="2022"/>
    <m/>
    <s v="1. Dôstojné podmienky pre klientov súdov a pracovníkov justície, 2. Zvyšovanie energetickej efektivity budov štátu"/>
    <m/>
    <n v="20000"/>
    <m/>
    <m/>
    <m/>
    <m/>
    <m/>
  </r>
  <r>
    <m/>
    <x v="0"/>
    <s v="rekonštrukcia vybraných priestorov a sociálnych zariadení"/>
    <x v="0"/>
    <m/>
    <s v="SZ"/>
    <m/>
    <n v="20000"/>
    <s v="POO"/>
    <n v="2022"/>
    <m/>
    <s v="1. Dôstojné podmienky pre klientov súdov a pracovníkov justície, 2. Zvyšovanie energetickej efektivity budov štátu"/>
    <m/>
    <n v="20000"/>
    <m/>
    <m/>
    <m/>
    <m/>
    <m/>
  </r>
  <r>
    <m/>
    <x v="0"/>
    <s v="výmena kotlov s napojením kotolne"/>
    <x v="0"/>
    <m/>
    <s v="SZ"/>
    <m/>
    <n v="19950"/>
    <s v="POO"/>
    <n v="2022"/>
    <m/>
    <s v="1. Dôstojné podmienky pre klientov súdov a pracovníkov justície, 2. Zvyšovanie energetickej efektivity budov štátu"/>
    <m/>
    <n v="19950"/>
    <m/>
    <m/>
    <m/>
    <m/>
    <m/>
  </r>
  <r>
    <m/>
    <x v="0"/>
    <s v="odstránenie vlhkosti v obvodovom murive na 1. NP"/>
    <x v="0"/>
    <m/>
    <s v="SZ"/>
    <m/>
    <n v="18000"/>
    <s v="POO"/>
    <n v="2022"/>
    <m/>
    <s v="1. Dôstojné podmienky pre klientov súdov a pracovníkov justície, 2. Zvyšovanie energetickej efektivity budov štátu"/>
    <m/>
    <n v="18000"/>
    <m/>
    <m/>
    <m/>
    <m/>
    <m/>
  </r>
  <r>
    <m/>
    <x v="0"/>
    <s v="stavebné úpravy prízemie - prerobenie WC na kuchynku"/>
    <x v="0"/>
    <m/>
    <s v="SZ"/>
    <m/>
    <n v="16000"/>
    <s v="POO"/>
    <n v="2022"/>
    <m/>
    <s v="1. Dôstojné podmienky pre klientov súdov a pracovníkov justície, 2. Zvyšovanie energetickej efektivity budov štátu"/>
    <m/>
    <n v="16000"/>
    <m/>
    <m/>
    <m/>
    <m/>
    <m/>
  </r>
  <r>
    <m/>
    <x v="0"/>
    <s v="rekonštrukcia sociálnych zariadení v suteréne"/>
    <x v="0"/>
    <m/>
    <s v="SZ"/>
    <m/>
    <n v="15500"/>
    <s v="POO"/>
    <n v="2022"/>
    <m/>
    <s v="1. Dôstojné podmienky pre klientov súdov a pracovníkov justície, 2. Zvyšovanie energetickej efektivity budov štátu"/>
    <m/>
    <n v="15500"/>
    <m/>
    <m/>
    <m/>
    <m/>
    <m/>
  </r>
  <r>
    <m/>
    <x v="0"/>
    <s v="revitalizácia kuchyniek a sociálnych zariadení"/>
    <x v="0"/>
    <m/>
    <s v="SZ"/>
    <m/>
    <n v="15000"/>
    <s v="POO"/>
    <n v="2022"/>
    <m/>
    <s v="1. Dôstojné podmienky pre klientov súdov a pracovníkov justície, 2. Zvyšovanie energetickej efektivity budov štátu"/>
    <m/>
    <n v="15000"/>
    <m/>
    <m/>
    <m/>
    <m/>
    <m/>
  </r>
  <r>
    <m/>
    <x v="0"/>
    <s v="prístrešok nad vchod pre eskortu"/>
    <x v="0"/>
    <m/>
    <s v="SZ"/>
    <m/>
    <n v="15000"/>
    <s v="POO"/>
    <n v="2022"/>
    <m/>
    <s v="1. Dôstojné podmienky pre klientov súdov a pracovníkov justície, 2. Zvyšovanie energetickej efektivity budov štátu"/>
    <m/>
    <n v="15000"/>
    <m/>
    <m/>
    <m/>
    <m/>
    <m/>
  </r>
  <r>
    <m/>
    <x v="0"/>
    <s v="vybudovanie vzduchotechniky v rámci rekonštrukcie sociálnych zariadení"/>
    <x v="0"/>
    <m/>
    <s v="SZ"/>
    <m/>
    <n v="15000"/>
    <s v="POO"/>
    <n v="2022"/>
    <m/>
    <s v="1. Dôstojné podmienky pre klientov súdov a pracovníkov justície, 2. Zvyšovanie energetickej efektivity budov štátu"/>
    <m/>
    <n v="15000"/>
    <m/>
    <m/>
    <m/>
    <m/>
    <m/>
  </r>
  <r>
    <m/>
    <x v="0"/>
    <s v="vybudovanie serverovne"/>
    <x v="0"/>
    <m/>
    <s v="SZ"/>
    <m/>
    <n v="15000"/>
    <s v="POO"/>
    <n v="2022"/>
    <m/>
    <s v="1. Dôstojné podmienky pre klientov súdov a pracovníkov justície, 2. Zvyšovanie energetickej efektivity budov štátu"/>
    <m/>
    <n v="15000"/>
    <m/>
    <m/>
    <m/>
    <m/>
    <m/>
  </r>
  <r>
    <m/>
    <x v="0"/>
    <s v="rekonštrukcia vstupných dverí"/>
    <x v="0"/>
    <m/>
    <s v="SZ"/>
    <m/>
    <n v="15000"/>
    <s v="POO"/>
    <n v="2022"/>
    <m/>
    <s v="1. Dôstojné podmienky pre klientov súdov a pracovníkov justície, 2. Zvyšovanie energetickej efektivity budov štátu"/>
    <m/>
    <n v="15000"/>
    <m/>
    <m/>
    <m/>
    <m/>
    <m/>
  </r>
  <r>
    <m/>
    <x v="0"/>
    <s v="rekonštrukcia sociálnych zariadení"/>
    <x v="0"/>
    <m/>
    <s v="SZ"/>
    <m/>
    <n v="15000"/>
    <s v="POO"/>
    <n v="2022"/>
    <m/>
    <s v="1. Dôstojné podmienky pre klientov súdov a pracovníkov justície, 2. Zvyšovanie energetickej efektivity budov štátu"/>
    <m/>
    <n v="15000"/>
    <m/>
    <m/>
    <m/>
    <m/>
    <m/>
  </r>
  <r>
    <m/>
    <x v="0"/>
    <s v="rekonštrukcia hlavného elektrického rozvádzača"/>
    <x v="0"/>
    <m/>
    <s v="SZ"/>
    <m/>
    <n v="15000"/>
    <s v="POO"/>
    <n v="2022"/>
    <m/>
    <s v="1. Dôstojné podmienky pre klientov súdov a pracovníkov justície, 2. Zvyšovanie energetickej efektivity budov štátu"/>
    <m/>
    <n v="15000"/>
    <m/>
    <m/>
    <m/>
    <m/>
    <m/>
  </r>
  <r>
    <m/>
    <x v="0"/>
    <s v="prístrešky nad vstupy do budovy"/>
    <x v="0"/>
    <m/>
    <s v="SZ"/>
    <m/>
    <n v="14000"/>
    <s v="POO"/>
    <n v="2022"/>
    <m/>
    <s v="1. Dôstojné podmienky pre klientov súdov a pracovníkov justície, 2. Zvyšovanie energetickej efektivity budov štátu"/>
    <m/>
    <n v="14000"/>
    <m/>
    <m/>
    <m/>
    <m/>
    <m/>
  </r>
  <r>
    <m/>
    <x v="0"/>
    <s v="zameranie a vypracovanie skutočného vyhotovenia stavby"/>
    <x v="0"/>
    <m/>
    <s v="SZ"/>
    <m/>
    <n v="12850"/>
    <s v="POO"/>
    <n v="2022"/>
    <m/>
    <s v="1. Dôstojné podmienky pre klientov súdov a pracovníkov justície, 2. Zvyšovanie energetickej efektivity budov štátu"/>
    <m/>
    <n v="12850"/>
    <m/>
    <m/>
    <m/>
    <m/>
    <m/>
  </r>
  <r>
    <m/>
    <x v="0"/>
    <s v="hydraulické vyregulovanie vykurovacej sústavy"/>
    <x v="0"/>
    <m/>
    <s v="SZ"/>
    <m/>
    <n v="12500"/>
    <s v="POO"/>
    <n v="2022"/>
    <m/>
    <s v="1. Dôstojné podmienky pre klientov súdov a pracovníkov justície, 2. Zvyšovanie energetickej efektivity budov štátu"/>
    <m/>
    <n v="12500"/>
    <m/>
    <m/>
    <m/>
    <m/>
    <m/>
  </r>
  <r>
    <m/>
    <x v="0"/>
    <s v="PD na rekonštrukciu regulačnej stanice plynu"/>
    <x v="0"/>
    <m/>
    <s v="SZ"/>
    <m/>
    <n v="10000"/>
    <s v="POO"/>
    <n v="2022"/>
    <m/>
    <s v="1. Dôstojné podmienky pre klientov súdov a pracovníkov justície, 2. Zvyšovanie energetickej efektivity budov štátu"/>
    <m/>
    <n v="10000"/>
    <m/>
    <m/>
    <m/>
    <m/>
    <m/>
  </r>
  <r>
    <m/>
    <x v="0"/>
    <s v="PD zateplenia strechy"/>
    <x v="0"/>
    <m/>
    <s v="SZ"/>
    <m/>
    <n v="10000"/>
    <s v="POO"/>
    <n v="2022"/>
    <m/>
    <s v="1. Dôstojné podmienky pre klientov súdov a pracovníkov justície, 2. Zvyšovanie energetickej efektivity budov štátu"/>
    <m/>
    <n v="10000"/>
    <m/>
    <m/>
    <m/>
    <m/>
    <m/>
  </r>
  <r>
    <m/>
    <x v="0"/>
    <s v="PD rekonštrukcie výťahu"/>
    <x v="0"/>
    <m/>
    <s v="SZ"/>
    <m/>
    <n v="10000"/>
    <s v="POO"/>
    <n v="2022"/>
    <m/>
    <s v="1. Dôstojné podmienky pre klientov súdov a pracovníkov justície, 2. Zvyšovanie energetickej efektivity budov štátu"/>
    <m/>
    <n v="10000"/>
    <m/>
    <m/>
    <m/>
    <m/>
    <m/>
  </r>
  <r>
    <m/>
    <x v="0"/>
    <s v="PD rekonštrukcia kotolne"/>
    <x v="0"/>
    <m/>
    <s v="SZ"/>
    <m/>
    <n v="10000"/>
    <s v="POO"/>
    <n v="2022"/>
    <m/>
    <s v="1. Dôstojné podmienky pre klientov súdov a pracovníkov justície, 2. Zvyšovanie energetickej efektivity budov štátu"/>
    <m/>
    <n v="10000"/>
    <m/>
    <m/>
    <m/>
    <m/>
    <m/>
  </r>
  <r>
    <m/>
    <x v="0"/>
    <s v="úprava okolia vstupu"/>
    <x v="0"/>
    <m/>
    <s v="SZ"/>
    <m/>
    <n v="10000"/>
    <s v="POO"/>
    <n v="2022"/>
    <m/>
    <s v="1. Dôstojné podmienky pre klientov súdov a pracovníkov justície, 2. Zvyšovanie energetickej efektivity budov štátu"/>
    <m/>
    <n v="10000"/>
    <m/>
    <m/>
    <m/>
    <m/>
    <m/>
  </r>
  <r>
    <m/>
    <x v="0"/>
    <s v="rampa pre imobilných"/>
    <x v="0"/>
    <m/>
    <s v="SZ"/>
    <m/>
    <n v="10000"/>
    <s v="POO"/>
    <n v="2022"/>
    <m/>
    <s v="1. Dôstojné podmienky pre klientov súdov a pracovníkov justície, 2. Zvyšovanie energetickej efektivity budov štátu"/>
    <m/>
    <n v="10000"/>
    <m/>
    <m/>
    <m/>
    <m/>
    <m/>
  </r>
  <r>
    <m/>
    <x v="0"/>
    <s v="rekonštrukcia fasády bez zateplenia"/>
    <x v="0"/>
    <m/>
    <s v="SZ"/>
    <m/>
    <n v="10000"/>
    <s v="POO"/>
    <n v="2022"/>
    <m/>
    <s v="1. Dôstojné podmienky pre klientov súdov a pracovníkov justície, 2. Zvyšovanie energetickej efektivity budov štátu"/>
    <m/>
    <n v="10000"/>
    <m/>
    <m/>
    <m/>
    <m/>
    <m/>
  </r>
  <r>
    <m/>
    <x v="0"/>
    <s v="kotolňa"/>
    <x v="0"/>
    <m/>
    <s v="SZ"/>
    <m/>
    <n v="10000"/>
    <s v="POO"/>
    <n v="2022"/>
    <m/>
    <s v="1. Dôstojné podmienky pre klientov súdov a pracovníkov justície, 2. Zvyšovanie energetickej efektivity budov štátu"/>
    <m/>
    <n v="10000"/>
    <m/>
    <m/>
    <m/>
    <m/>
    <m/>
  </r>
  <r>
    <m/>
    <x v="0"/>
    <s v="výmena el. posuvných vchodových dverí"/>
    <x v="0"/>
    <m/>
    <s v="SZ"/>
    <m/>
    <n v="10000"/>
    <s v="POO"/>
    <n v="2022"/>
    <m/>
    <s v="1. Dôstojné podmienky pre klientov súdov a pracovníkov justície, 2. Zvyšovanie energetickej efektivity budov štátu"/>
    <m/>
    <n v="10000"/>
    <m/>
    <m/>
    <m/>
    <m/>
    <m/>
  </r>
  <r>
    <m/>
    <x v="0"/>
    <s v="oplotenie a vchodové brány"/>
    <x v="0"/>
    <m/>
    <s v="SZ"/>
    <m/>
    <n v="10000"/>
    <s v="POO"/>
    <n v="2022"/>
    <m/>
    <s v="1. Dôstojné podmienky pre klientov súdov a pracovníkov justície, 2. Zvyšovanie energetickej efektivity budov štátu"/>
    <m/>
    <n v="10000"/>
    <m/>
    <m/>
    <m/>
    <m/>
    <m/>
  </r>
  <r>
    <m/>
    <x v="0"/>
    <s v="chodníky okolo budovy a parkovisko"/>
    <x v="0"/>
    <m/>
    <s v="SZ"/>
    <m/>
    <n v="10000"/>
    <s v="POO"/>
    <n v="2022"/>
    <m/>
    <s v="1. Dôstojné podmienky pre klientov súdov a pracovníkov justície, 2. Zvyšovanie energetickej efektivity budov štátu"/>
    <m/>
    <n v="10000"/>
    <m/>
    <m/>
    <m/>
    <m/>
    <m/>
  </r>
  <r>
    <m/>
    <x v="0"/>
    <s v="KS BA výmena okien - 3.etapa"/>
    <x v="0"/>
    <m/>
    <m/>
    <m/>
    <n v="546000"/>
    <s v="POO"/>
    <n v="2022"/>
    <m/>
    <s v="1. Dôstojné podmienky pre klientov súdov a pracovníkov justície, 2. Zvyšovanie energetickej efektivity budov štátu"/>
    <m/>
    <n v="546000"/>
    <m/>
    <m/>
    <m/>
    <m/>
    <m/>
  </r>
  <r>
    <m/>
    <x v="0"/>
    <s v="OS BA V revitalizácia 3 výťahov - dobudovanie "/>
    <x v="0"/>
    <m/>
    <m/>
    <m/>
    <n v="90000"/>
    <s v="POO"/>
    <n v="2022"/>
    <m/>
    <s v="1. Dôstojné podmienky pre klientov súdov a pracovníkov justície, 2. Zvyšovanie energetickej efektivity budov štátu"/>
    <m/>
    <n v="90000"/>
    <m/>
    <m/>
    <m/>
    <m/>
    <m/>
  </r>
  <r>
    <m/>
    <x v="0"/>
    <s v="OS Malacky projekt využitia strešného priestoru + dobudovanie administratívnych priestorov"/>
    <x v="0"/>
    <m/>
    <s v="SZ"/>
    <m/>
    <n v="509500"/>
    <s v="POO"/>
    <n v="2022"/>
    <m/>
    <s v="1. Dôstojné podmienky pre klientov súdov a pracovníkov justície, 2. Zvyšovanie energetickej efektivity budov štátu"/>
    <m/>
    <n v="509500"/>
    <m/>
    <m/>
    <m/>
    <m/>
    <m/>
  </r>
  <r>
    <m/>
    <x v="0"/>
    <s v="vytvorenie stanoviska pre JS"/>
    <x v="0"/>
    <m/>
    <s v="SZ"/>
    <m/>
    <n v="8000"/>
    <s v="POO"/>
    <n v="2022"/>
    <m/>
    <s v="1. Dôstojné podmienky pre klientov súdov a pracovníkov justície, 2. Zvyšovanie energetickej efektivity budov štátu"/>
    <m/>
    <n v="8000"/>
    <m/>
    <m/>
    <m/>
    <m/>
    <m/>
  </r>
  <r>
    <m/>
    <x v="0"/>
    <s v="PD zateplenia budovy"/>
    <x v="0"/>
    <m/>
    <s v="SZ"/>
    <m/>
    <n v="7000"/>
    <s v="POO"/>
    <n v="2022"/>
    <m/>
    <s v="1. Dôstojné podmienky pre klientov súdov a pracovníkov justície, 2. Zvyšovanie energetickej efektivity budov štátu"/>
    <m/>
    <n v="7000"/>
    <m/>
    <m/>
    <m/>
    <m/>
    <m/>
  </r>
  <r>
    <m/>
    <x v="0"/>
    <s v="hlavný vchod do budovy, odvod dažďovej vody, izolácia a oprava múrika,bezpečnostné vstupné dvere"/>
    <x v="0"/>
    <m/>
    <s v="SZ"/>
    <m/>
    <n v="7000"/>
    <s v="POO"/>
    <n v="2022"/>
    <m/>
    <s v="1. Dôstojné podmienky pre klientov súdov a pracovníkov justície, 2. Zvyšovanie energetickej efektivity budov štátu"/>
    <m/>
    <n v="7000"/>
    <m/>
    <m/>
    <m/>
    <m/>
    <m/>
  </r>
  <r>
    <m/>
    <x v="0"/>
    <s v="reštaurátorské práce na kamennom portáli"/>
    <x v="0"/>
    <m/>
    <s v="SZ"/>
    <m/>
    <n v="7000"/>
    <s v="POO"/>
    <n v="2022"/>
    <m/>
    <s v="1. Dôstojné podmienky pre klientov súdov a pracovníkov justície, 2. Zvyšovanie energetickej efektivity budov štátu"/>
    <m/>
    <n v="7000"/>
    <m/>
    <m/>
    <m/>
    <m/>
    <m/>
  </r>
  <r>
    <m/>
    <x v="0"/>
    <s v="podlahy na 1. poschodí"/>
    <x v="0"/>
    <m/>
    <s v="SZ"/>
    <m/>
    <n v="6000"/>
    <s v="POO"/>
    <n v="2022"/>
    <m/>
    <s v="1. Dôstojné podmienky pre klientov súdov a pracovníkov justície, 2. Zvyšovanie energetickej efektivity budov štátu"/>
    <m/>
    <n v="6000"/>
    <m/>
    <m/>
    <m/>
    <m/>
    <m/>
  </r>
  <r>
    <m/>
    <x v="0"/>
    <s v="renovácia hlavných vchodových dverí"/>
    <x v="0"/>
    <m/>
    <s v="SZ"/>
    <m/>
    <n v="5300"/>
    <s v="POO"/>
    <n v="2022"/>
    <m/>
    <s v="1. Dôstojné podmienky pre klientov súdov a pracovníkov justície, 2. Zvyšovanie energetickej efektivity budov štátu"/>
    <m/>
    <n v="5300"/>
    <m/>
    <m/>
    <m/>
    <m/>
    <m/>
  </r>
  <r>
    <m/>
    <x v="0"/>
    <s v="prekrytie balkóna"/>
    <x v="0"/>
    <m/>
    <s v="SZ"/>
    <m/>
    <n v="5000"/>
    <s v="POO"/>
    <n v="2022"/>
    <m/>
    <s v="1. Dôstojné podmienky pre klientov súdov a pracovníkov justície, 2. Zvyšovanie energetickej efektivity budov štátu"/>
    <m/>
    <n v="5000"/>
    <m/>
    <m/>
    <m/>
    <m/>
    <m/>
  </r>
  <r>
    <m/>
    <x v="0"/>
    <s v="tienenie priestorov žalúzie Zvolenská ceta"/>
    <x v="0"/>
    <m/>
    <s v="SZ"/>
    <m/>
    <n v="5000"/>
    <s v="POO"/>
    <n v="2022"/>
    <m/>
    <s v="1. Dôstojné podmienky pre klientov súdov a pracovníkov justície, 2. Zvyšovanie energetickej efektivity budov štátu"/>
    <m/>
    <n v="5000"/>
    <m/>
    <m/>
    <m/>
    <m/>
    <m/>
  </r>
  <r>
    <m/>
    <x v="0"/>
    <s v="rekonštrukcia strechy objekt &quot;C&quot;"/>
    <x v="0"/>
    <m/>
    <s v="SZ"/>
    <m/>
    <n v="5000"/>
    <s v="POO"/>
    <n v="2022"/>
    <m/>
    <s v="1. Dôstojné podmienky pre klientov súdov a pracovníkov justície, 2. Zvyšovanie energetickej efektivity budov štátu"/>
    <m/>
    <n v="5000"/>
    <m/>
    <m/>
    <m/>
    <m/>
    <m/>
  </r>
  <r>
    <m/>
    <x v="0"/>
    <s v="projekt skutočného vyhotovenia stavby"/>
    <x v="0"/>
    <m/>
    <s v="SZ"/>
    <m/>
    <n v="4500"/>
    <s v="POO"/>
    <n v="2022"/>
    <m/>
    <s v="1. Dôstojné podmienky pre klientov súdov a pracovníkov justície, 2. Zvyšovanie energetickej efektivity budov štátu"/>
    <m/>
    <n v="4500"/>
    <m/>
    <m/>
    <m/>
    <m/>
    <m/>
  </r>
  <r>
    <m/>
    <x v="0"/>
    <s v="oprava vstupu pre vozidlá (2/3 podiel)"/>
    <x v="0"/>
    <m/>
    <s v="SZ"/>
    <m/>
    <n v="4000"/>
    <s v="POO"/>
    <n v="2022"/>
    <m/>
    <s v="1. Dôstojné podmienky pre klientov súdov a pracovníkov justície, 2. Zvyšovanie energetickej efektivity budov štátu"/>
    <m/>
    <n v="4000"/>
    <m/>
    <m/>
    <m/>
    <m/>
    <m/>
  </r>
  <r>
    <m/>
    <x v="0"/>
    <s v="pozemok Domaša"/>
    <x v="0"/>
    <m/>
    <s v="SZ"/>
    <m/>
    <n v="3000"/>
    <s v="POO"/>
    <n v="2022"/>
    <m/>
    <s v="1. Dôstojné podmienky pre klientov súdov a pracovníkov justície, 2. Zvyšovanie energetickej efektivity budov štátu"/>
    <m/>
    <n v="3000"/>
    <m/>
    <m/>
    <m/>
    <m/>
    <m/>
  </r>
  <r>
    <m/>
    <x v="0"/>
    <s v="úprava garáže"/>
    <x v="0"/>
    <m/>
    <s v="SZ"/>
    <m/>
    <n v="2500"/>
    <s v="POO"/>
    <n v="2022"/>
    <m/>
    <s v="1. Dôstojné podmienky pre klientov súdov a pracovníkov justície, 2. Zvyšovanie energetickej efektivity budov štátu"/>
    <m/>
    <n v="2500"/>
    <m/>
    <m/>
    <m/>
    <m/>
    <m/>
  </r>
  <r>
    <m/>
    <x v="0"/>
    <s v="OS  BA II,aktualizácia projektu požiarnej ochrany"/>
    <x v="0"/>
    <m/>
    <s v="SZ"/>
    <m/>
    <n v="35000"/>
    <s v="POO"/>
    <n v="2022"/>
    <m/>
    <s v="1. Dôstojné podmienky pre klientov súdov a pracovníkov justície, 2. Zvyšovanie energetickej efektivity budov štátu"/>
    <m/>
    <n v="1800"/>
    <m/>
    <m/>
    <m/>
    <m/>
    <m/>
  </r>
  <r>
    <m/>
    <x v="0"/>
    <s v="OS Bánska Bystrica,  výmena okien"/>
    <x v="0"/>
    <m/>
    <s v="SZ"/>
    <m/>
    <n v="365000"/>
    <s v="POO"/>
    <n v="2022"/>
    <m/>
    <s v="1. Dôstojné podmienky pre klientov súdov a pracovníkov justície, 2. Zvyšovanie energetickej efektivity budov štátu"/>
    <m/>
    <n v="365000"/>
    <m/>
    <m/>
    <m/>
    <m/>
    <m/>
  </r>
  <r>
    <m/>
    <x v="0"/>
    <s v="OS Bánska Bystrica, akvizícia novej budovy + rekonštrukcia"/>
    <x v="0"/>
    <m/>
    <s v="SZ"/>
    <m/>
    <n v="9000000"/>
    <s v="POO"/>
    <n v="2022"/>
    <m/>
    <s v="1. Dôstojné podmienky pre klientov súdov a pracovníkov justície, 2. Zvyšovanie energetickej efektivity budov štátu"/>
    <m/>
    <n v="9000000"/>
    <m/>
    <m/>
    <m/>
    <m/>
    <m/>
  </r>
  <r>
    <n v="1"/>
    <x v="0"/>
    <s v="Digitalizačný HW a SW"/>
    <x v="1"/>
    <m/>
    <s v="SZ"/>
    <m/>
    <n v="7567211"/>
    <s v="POO"/>
    <n v="2022"/>
    <n v="2024"/>
    <s v="Investície do materiálno-technického vybavenia v oblasti Informatiky"/>
    <m/>
    <n v="6053769"/>
    <n v="756721"/>
    <n v="756721"/>
    <n v="0"/>
    <n v="0"/>
    <m/>
  </r>
  <r>
    <n v="1"/>
    <x v="0"/>
    <s v="Ultrabook"/>
    <x v="1"/>
    <m/>
    <s v="SZ"/>
    <m/>
    <n v="3579110.0639999993"/>
    <s v="POO"/>
    <n v="2021"/>
    <n v="2026"/>
    <s v="Investície do materiálno-technického vybavenia v oblasti Informatiky"/>
    <n v="994197.23999999987"/>
    <n v="2319793.5599999996"/>
    <n v="0"/>
    <n v="0"/>
    <n v="0"/>
    <n v="265119.26399999997"/>
    <m/>
  </r>
  <r>
    <n v="1"/>
    <x v="0"/>
    <s v="Notebook"/>
    <x v="1"/>
    <m/>
    <s v="SZ"/>
    <m/>
    <n v="3448298.3040000005"/>
    <s v="POO"/>
    <n v="2021"/>
    <n v="2026"/>
    <s v="Investície do materiálno-technického vybavenia v oblasti Informatiky"/>
    <n v="957860.64"/>
    <n v="2235008.16"/>
    <n v="0"/>
    <n v="0"/>
    <n v="0"/>
    <n v="255429.50400000002"/>
    <m/>
  </r>
  <r>
    <n v="1"/>
    <x v="0"/>
    <s v="pole vrátane 5 ročnej záruky/podpory"/>
    <x v="1"/>
    <m/>
    <s v="SZ"/>
    <m/>
    <n v="1282528.1279999998"/>
    <s v="POO"/>
    <n v="2021"/>
    <n v="2026"/>
    <s v="Investície do materiálno-technického vybavenia v oblasti Informatiky"/>
    <n v="641264.0639999999"/>
    <n v="0"/>
    <n v="0"/>
    <n v="0"/>
    <n v="0"/>
    <n v="641264.0639999999"/>
    <m/>
  </r>
  <r>
    <n v="1"/>
    <x v="0"/>
    <s v="Catalyst C9500-16X-A "/>
    <x v="1"/>
    <m/>
    <s v="SZ"/>
    <m/>
    <n v="1179360"/>
    <s v="POO"/>
    <n v="2022"/>
    <n v="2023"/>
    <s v="Investície do materiálno-technického vybavenia v oblasti Informatiky"/>
    <n v="0"/>
    <n v="589680"/>
    <n v="589680"/>
    <n v="0"/>
    <n v="0"/>
    <n v="0"/>
    <m/>
  </r>
  <r>
    <n v="1"/>
    <x v="0"/>
    <s v="Dokovacia stanica"/>
    <x v="1"/>
    <m/>
    <s v="SZ"/>
    <m/>
    <n v="1175781.6000000001"/>
    <s v="POO"/>
    <n v="2021"/>
    <n v="2022"/>
    <s v="Investície do materiálno-technického vybavenia v oblasti Informatiky"/>
    <n v="352734.48000000004"/>
    <n v="823047.12"/>
    <n v="0"/>
    <n v="0"/>
    <n v="0"/>
    <n v="0"/>
    <m/>
  </r>
  <r>
    <n v="1"/>
    <x v="0"/>
    <s v="Monitor"/>
    <x v="1"/>
    <m/>
    <s v="SZ"/>
    <m/>
    <n v="1078694.82"/>
    <s v="POO"/>
    <n v="2021"/>
    <n v="2026"/>
    <s v="Investície do materiálno-technického vybavenia v oblasti Informatiky"/>
    <n v="308198.52"/>
    <n v="719129.88"/>
    <n v="0"/>
    <n v="0"/>
    <n v="0"/>
    <n v="51366.420000000006"/>
    <m/>
  </r>
  <r>
    <n v="1"/>
    <x v="0"/>
    <s v="room kit + support 5 rokov "/>
    <x v="1"/>
    <m/>
    <s v="SZ"/>
    <m/>
    <n v="1000000"/>
    <s v="POO"/>
    <n v="2021"/>
    <n v="2021"/>
    <s v="Investície do materiálno-technického vybavenia v oblasti Informatiky"/>
    <n v="900000"/>
    <n v="100000"/>
    <n v="0"/>
    <n v="0"/>
    <n v="0"/>
    <n v="0"/>
    <m/>
  </r>
  <r>
    <m/>
    <x v="0"/>
    <s v="Cisco ISR4351-AXV/K9 "/>
    <x v="1"/>
    <m/>
    <s v="SZ"/>
    <m/>
    <n v="719280"/>
    <s v="POO"/>
    <n v="2022"/>
    <n v="2023"/>
    <s v="Investície do materiálno-technického vybavenia v oblasti Informatiky"/>
    <n v="0"/>
    <n v="359640"/>
    <n v="359640"/>
    <n v="0"/>
    <n v="0"/>
    <n v="0"/>
    <m/>
  </r>
  <r>
    <m/>
    <x v="0"/>
    <s v="server typ 1 vrátane 5 ročnej záruky/podpory"/>
    <x v="1"/>
    <m/>
    <s v="SZ"/>
    <m/>
    <n v="689752.79999999993"/>
    <s v="POO"/>
    <n v="2021"/>
    <n v="2026"/>
    <s v="Investície do materiálno-technického vybavenia v oblasti Informatiky"/>
    <n v="344876.39999999997"/>
    <n v="0"/>
    <n v="0"/>
    <n v="0"/>
    <n v="0"/>
    <n v="344876.39999999997"/>
    <m/>
  </r>
  <r>
    <m/>
    <x v="0"/>
    <s v="Cisco ISR4331-AXV/K9 "/>
    <x v="1"/>
    <m/>
    <s v="SZ"/>
    <m/>
    <n v="639900"/>
    <s v="POO"/>
    <n v="2026"/>
    <n v="2026"/>
    <s v="Investície do materiálno-technického vybavenia v oblasti Informatiky"/>
    <n v="0"/>
    <n v="0"/>
    <n v="0"/>
    <n v="0"/>
    <n v="0"/>
    <n v="639900"/>
    <m/>
  </r>
  <r>
    <m/>
    <x v="0"/>
    <s v="AiO + set klávesnica a myš"/>
    <x v="1"/>
    <m/>
    <s v="SZ"/>
    <m/>
    <n v="566247.02399999998"/>
    <s v="POO"/>
    <n v="2021"/>
    <n v="2026"/>
    <s v="Investície do materiálno-technického vybavenia v oblasti Informatiky"/>
    <n v="157290.84"/>
    <n v="367011.96"/>
    <n v="0"/>
    <n v="0"/>
    <n v="0"/>
    <n v="41944.224000000002"/>
    <m/>
  </r>
  <r>
    <m/>
    <x v="0"/>
    <s v="C9500-DNA-L-A-3Y"/>
    <x v="1"/>
    <m/>
    <s v="SZ"/>
    <m/>
    <n v="460080"/>
    <s v="POO"/>
    <n v="2022"/>
    <n v="2023"/>
    <s v="Investície do materiálno-technického vybavenia v oblasti Informatiky"/>
    <n v="0"/>
    <n v="230040"/>
    <n v="230040"/>
    <n v="0"/>
    <n v="0"/>
    <n v="0"/>
    <m/>
  </r>
  <r>
    <m/>
    <x v="0"/>
    <s v="Štvorica  N7K-M348XP-25L "/>
    <x v="1"/>
    <m/>
    <s v="SZ"/>
    <m/>
    <n v="420407.772"/>
    <s v="POO"/>
    <n v="2021"/>
    <n v="2021"/>
    <s v="Investície do materiálno-technického vybavenia v oblasti Informatiky"/>
    <n v="420407.772"/>
    <n v="0"/>
    <n v="0"/>
    <n v="0"/>
    <n v="0"/>
    <n v="0"/>
    <m/>
  </r>
  <r>
    <m/>
    <x v="0"/>
    <s v="N7K-M348XP-25L "/>
    <x v="1"/>
    <m/>
    <s v="SZ"/>
    <m/>
    <n v="420407.772"/>
    <s v="POO"/>
    <n v="2021"/>
    <n v="2021"/>
    <s v="Investície do materiálno-technického vybavenia v oblasti Informatiky"/>
    <n v="420407.772"/>
    <n v="0"/>
    <n v="0"/>
    <n v="0"/>
    <n v="0"/>
    <n v="0"/>
    <m/>
  </r>
  <r>
    <m/>
    <x v="0"/>
    <s v="Cisco Firepower 4115 "/>
    <x v="1"/>
    <m/>
    <s v="SZ"/>
    <m/>
    <n v="414588.81600000005"/>
    <s v="POO"/>
    <n v="2023"/>
    <n v="2023"/>
    <s v="Investície do materiálno-technického vybavenia v oblasti Informatiky"/>
    <n v="0"/>
    <n v="0"/>
    <n v="414588.81600000005"/>
    <n v="0"/>
    <n v="0"/>
    <n v="0"/>
    <m/>
  </r>
  <r>
    <m/>
    <x v="0"/>
    <s v="Terminalove sluzby"/>
    <x v="1"/>
    <m/>
    <s v="SZ"/>
    <m/>
    <n v="399600"/>
    <s v="POO"/>
    <n v="2021"/>
    <n v="2026"/>
    <s v="Investície do materiálno-technického vybavenia v oblasti Informatiky"/>
    <m/>
    <n v="399600"/>
    <n v="0"/>
    <n v="0"/>
    <n v="0"/>
    <m/>
    <m/>
  </r>
  <r>
    <m/>
    <x v="0"/>
    <s v="CON-SSSNT-C95K16XA"/>
    <x v="1"/>
    <m/>
    <s v="SZ"/>
    <m/>
    <n v="374673.60000000003"/>
    <s v="POO"/>
    <n v="2022"/>
    <n v="2023"/>
    <s v="Investície do materiálno-technického vybavenia v oblasti Informatiky"/>
    <n v="0"/>
    <n v="187336.80000000002"/>
    <n v="187336.80000000002"/>
    <n v="0"/>
    <n v="0"/>
    <n v="0"/>
    <m/>
  </r>
  <r>
    <m/>
    <x v="0"/>
    <s v="inštalačné práce"/>
    <x v="1"/>
    <m/>
    <s v="SZ"/>
    <m/>
    <n v="360000"/>
    <s v="POO"/>
    <n v="2021"/>
    <n v="2025"/>
    <s v="Investície do materiálno-technického vybavenia v oblasti Informatiky"/>
    <n v="10800"/>
    <n v="169200"/>
    <n v="180000"/>
    <n v="0"/>
    <n v="0"/>
    <n v="0"/>
    <m/>
  </r>
  <r>
    <m/>
    <x v="0"/>
    <s v="Cisco Firepower 4110 "/>
    <x v="1"/>
    <m/>
    <s v="SZ"/>
    <m/>
    <n v="332000"/>
    <s v="POO"/>
    <n v="2023"/>
    <n v="2023"/>
    <s v="Investície do materiálno-technického vybavenia v oblasti Informatiky"/>
    <n v="0"/>
    <n v="0"/>
    <n v="332000"/>
    <n v="0"/>
    <n v="0"/>
    <n v="0"/>
    <m/>
  </r>
  <r>
    <m/>
    <x v="0"/>
    <s v="Catalyst C9200-48PB-A _x000a_Catalyst C9200L-48PL-4G-E"/>
    <x v="1"/>
    <m/>
    <s v="SZ"/>
    <m/>
    <n v="300954.75136683148"/>
    <s v="POO"/>
    <n v="2021"/>
    <n v="2025"/>
    <s v="Investície do materiálno-technického vybavenia v oblasti Informatiky"/>
    <n v="30095.475136683148"/>
    <n v="0"/>
    <n v="150477.37568341574"/>
    <n v="30095.475136683148"/>
    <n v="90286.425410049444"/>
    <n v="0"/>
    <m/>
  </r>
  <r>
    <m/>
    <x v="0"/>
    <s v="SW typu licencia (pre používateľa, pre zariadenie)_x000a_**** povodne planovane na 3 roky, rozsirene na 6 rokov 2021-2026"/>
    <x v="1"/>
    <m/>
    <s v="SZ"/>
    <m/>
    <n v="292027.68"/>
    <s v="POO"/>
    <n v="2021"/>
    <n v="2021"/>
    <s v="Investície do materiálno-technického vybavenia v oblasti Informatiky"/>
    <n v="48671.28"/>
    <n v="48671.28"/>
    <n v="48671.28"/>
    <n v="48671.28"/>
    <n v="48671.28"/>
    <n v="48671.28"/>
    <m/>
  </r>
  <r>
    <m/>
    <x v="0"/>
    <s v="Práce (kabeláž, návrh rozmiestnenia AP, inštalácia, konfigurácia)"/>
    <x v="1"/>
    <m/>
    <s v="SZ"/>
    <m/>
    <n v="290000"/>
    <s v="POO"/>
    <n v="2021"/>
    <n v="2024"/>
    <s v="Investície do materiálno-technického vybavenia v oblasti Informatiky"/>
    <n v="34800"/>
    <n v="0"/>
    <n v="0"/>
    <n v="255200"/>
    <n v="0"/>
    <n v="0"/>
    <m/>
  </r>
  <r>
    <m/>
    <x v="0"/>
    <s v="personálne video-konferenčné zariadenie + support 5 rokov ***_x000a_nezakupovane room kity v ramci casti vidokonferencne riesenie ale presunute do tejto casti -- jedna sa o roomkity pre ustavy na vykon trestu odnatia slobody"/>
    <x v="1"/>
    <m/>
    <s v="SZ"/>
    <m/>
    <n v="266000"/>
    <s v="POO"/>
    <n v="2021"/>
    <n v="2022"/>
    <s v="Investície do materiálno-technického vybavenia v oblasti Informatiky"/>
    <n v="266000"/>
    <m/>
    <n v="0"/>
    <n v="0"/>
    <n v="0"/>
    <n v="0"/>
    <m/>
  </r>
  <r>
    <m/>
    <x v="0"/>
    <s v="AP_x000a_AP-mala zasadacia/pojednavacia miestnost_x000a_AP-velka zasadacia/pojednavacia miestnost"/>
    <x v="1"/>
    <m/>
    <s v="SZ"/>
    <m/>
    <n v="260526.85199999998"/>
    <s v="POO"/>
    <n v="2021"/>
    <n v="2024"/>
    <s v="Investície do materiálno-technického vybavenia v oblasti Informatiky"/>
    <n v="31224.191999999999"/>
    <m/>
    <m/>
    <n v="229302.66"/>
    <m/>
    <m/>
    <m/>
  </r>
  <r>
    <m/>
    <x v="0"/>
    <s v="inštalačné práce"/>
    <x v="1"/>
    <m/>
    <s v="SZ"/>
    <m/>
    <n v="253200"/>
    <s v="POO"/>
    <n v="2021"/>
    <n v="2023"/>
    <s v="Investície do materiálno-technického vybavenia v oblasti Informatiky"/>
    <m/>
    <m/>
    <m/>
    <n v="84400.000000000015"/>
    <n v="84400.000000000015"/>
    <n v="84400.000000000015"/>
    <m/>
  </r>
  <r>
    <m/>
    <x v="0"/>
    <s v="chassis vrátane 5 ročnej záruky/podpory"/>
    <x v="1"/>
    <m/>
    <s v="SZ"/>
    <m/>
    <n v="251928"/>
    <s v="POO"/>
    <n v="2021"/>
    <n v="2021"/>
    <s v="Investície do materiálno-technického vybavenia v oblasti Informatiky"/>
    <n v="125964"/>
    <n v="0"/>
    <n v="0"/>
    <n v="0"/>
    <n v="0"/>
    <n v="125964"/>
    <m/>
  </r>
  <r>
    <m/>
    <x v="0"/>
    <s v="CON-SSSNT-ISR4351X"/>
    <x v="1"/>
    <m/>
    <s v="SZ"/>
    <m/>
    <n v="250290"/>
    <s v="POO"/>
    <n v="2026"/>
    <n v="2026"/>
    <s v="Investície do materiálno-technického vybavenia v oblasti Informatiky"/>
    <n v="0"/>
    <n v="0"/>
    <n v="0"/>
    <n v="0"/>
    <n v="0"/>
    <n v="250290"/>
    <m/>
  </r>
  <r>
    <m/>
    <x v="0"/>
    <s v="EXTENDRE - nexus nahrada existujucich FEX"/>
    <x v="1"/>
    <m/>
    <s v="SZ"/>
    <m/>
    <n v="231757.13828571429"/>
    <s v="POO"/>
    <n v="2022"/>
    <n v="2022"/>
    <s v="Investície do materiálno-technického vybavenia v oblasti Informatiky"/>
    <n v="0"/>
    <n v="231757.13828571429"/>
    <n v="0"/>
    <n v="0"/>
    <n v="0"/>
    <n v="0"/>
    <m/>
  </r>
  <r>
    <m/>
    <x v="0"/>
    <s v="server typ 2 vrátane 5 ročnej záruky/podpory"/>
    <x v="1"/>
    <m/>
    <s v="SZ"/>
    <m/>
    <n v="229917.59999999998"/>
    <s v="POO"/>
    <n v="2021"/>
    <n v="2026"/>
    <s v="Investície do materiálno-technického vybavenia v oblasti Informatiky"/>
    <n v="114958.79999999999"/>
    <n v="0"/>
    <n v="0"/>
    <n v="0"/>
    <n v="0"/>
    <n v="114958.79999999999"/>
    <m/>
  </r>
  <r>
    <m/>
    <x v="0"/>
    <s v="N7K-F348XP-25 "/>
    <x v="1"/>
    <m/>
    <s v="SZ"/>
    <m/>
    <n v="222568.83599999998"/>
    <s v="POO"/>
    <n v="2021"/>
    <n v="2021"/>
    <s v="Investície do materiálno-technického vybavenia v oblasti Informatiky"/>
    <n v="222568.83599999998"/>
    <n v="0"/>
    <n v="0"/>
    <n v="0"/>
    <n v="0"/>
    <n v="0"/>
    <m/>
  </r>
  <r>
    <m/>
    <x v="0"/>
    <s v="Cisco Catalyst N7702 "/>
    <x v="1"/>
    <m/>
    <s v="SZ"/>
    <m/>
    <n v="221000"/>
    <s v="POO"/>
    <n v="2023"/>
    <n v="2023"/>
    <s v="Investície do materiálno-technického vybavenia v oblasti Informatiky"/>
    <n v="0"/>
    <n v="0"/>
    <n v="221000"/>
    <n v="0"/>
    <n v="0"/>
    <n v="0"/>
    <m/>
  </r>
  <r>
    <m/>
    <x v="0"/>
    <s v="softver pre server typ 1"/>
    <x v="1"/>
    <m/>
    <s v="SZ"/>
    <m/>
    <n v="198504"/>
    <s v="POO"/>
    <n v="2021"/>
    <n v="2026"/>
    <s v="Investície do materiálno-technického vybavenia v oblasti Informatiky"/>
    <n v="99252"/>
    <n v="0"/>
    <n v="0"/>
    <n v="0"/>
    <n v="0"/>
    <n v="99252"/>
    <m/>
  </r>
  <r>
    <m/>
    <x v="0"/>
    <s v="Multifunkčné laserové zariadenie – farebné A3"/>
    <x v="1"/>
    <m/>
    <s v="SZ"/>
    <m/>
    <n v="175474.73000000004"/>
    <s v="POO"/>
    <n v="2021"/>
    <n v="2026"/>
    <s v="Investície do materiálno-technického vybavenia v oblasti Informatiky"/>
    <n v="175474.73000000004"/>
    <n v="0"/>
    <n v="0"/>
    <n v="0"/>
    <n v="0"/>
    <m/>
    <m/>
  </r>
  <r>
    <m/>
    <x v="0"/>
    <s v="CON-SSSNT-ISR4331X"/>
    <x v="1"/>
    <m/>
    <s v="SZ"/>
    <m/>
    <n v="170262"/>
    <s v="POO"/>
    <n v="2022"/>
    <n v="2023"/>
    <s v="Investície do materiálno-technického vybavenia v oblasti Informatiky"/>
    <n v="0"/>
    <n v="85131"/>
    <n v="85131"/>
    <n v="0"/>
    <n v="0"/>
    <n v="0"/>
    <m/>
  </r>
  <r>
    <m/>
    <x v="0"/>
    <s v="Licencie, support (36 mesiacov)"/>
    <x v="1"/>
    <m/>
    <s v="SZ"/>
    <m/>
    <n v="160000"/>
    <s v="POO"/>
    <n v="2021"/>
    <n v="2024"/>
    <s v="Investície do materiálno-technického vybavenia v oblasti Informatiky"/>
    <n v="48000"/>
    <n v="0"/>
    <n v="0"/>
    <n v="112000"/>
    <n v="0"/>
    <n v="0"/>
    <m/>
  </r>
  <r>
    <m/>
    <x v="0"/>
    <s v="Bezdrôtový set klávesnica + myš"/>
    <x v="1"/>
    <m/>
    <s v="SZ"/>
    <m/>
    <n v="153565.20000000001"/>
    <s v="POO"/>
    <n v="2021"/>
    <n v="2026"/>
    <s v="Investície do materiálno-technického vybavenia v oblasti Informatiky"/>
    <n v="46069.560000000005"/>
    <n v="107495.64"/>
    <n v="0"/>
    <n v="0"/>
    <n v="0"/>
    <m/>
    <m/>
  </r>
  <r>
    <m/>
    <x v="0"/>
    <s v="Multifunkčné laserové zariadenie – čiernobiele A3"/>
    <x v="1"/>
    <m/>
    <s v="SZ"/>
    <m/>
    <n v="137217.60000000001"/>
    <s v="POO"/>
    <n v="2021"/>
    <n v="2026"/>
    <s v="Investície do materiálno-technického vybavenia v oblasti Informatiky"/>
    <n v="137217.60000000001"/>
    <n v="0"/>
    <n v="0"/>
    <n v="0"/>
    <n v="0"/>
    <m/>
    <m/>
  </r>
  <r>
    <m/>
    <x v="0"/>
    <s v="Drôtový set klávesnica + myš"/>
    <x v="1"/>
    <m/>
    <s v="SZ"/>
    <m/>
    <n v="132393.60000000001"/>
    <s v="POO"/>
    <n v="2021"/>
    <n v="2026"/>
    <s v="Investície do materiálno-technického vybavenia v oblasti Informatiky"/>
    <n v="39718.080000000002"/>
    <n v="92675.520000000004"/>
    <n v="0"/>
    <n v="0"/>
    <n v="0"/>
    <m/>
    <m/>
  </r>
  <r>
    <m/>
    <x v="0"/>
    <s v="Cisco ISR4431-AXV/K9"/>
    <x v="1"/>
    <m/>
    <s v="SZ"/>
    <m/>
    <n v="130032"/>
    <s v="POO"/>
    <n v="2022"/>
    <n v="2023"/>
    <s v="Investície do materiálno-technického vybavenia v oblasti Informatiky"/>
    <n v="0"/>
    <n v="65016"/>
    <n v="65016"/>
    <n v="0"/>
    <n v="0"/>
    <n v="0"/>
    <m/>
  </r>
  <r>
    <m/>
    <x v="0"/>
    <s v="IP Telefónia II - CISCO UC Phone 8841, Záruka min. 3 roky"/>
    <x v="1"/>
    <m/>
    <s v="SZ"/>
    <m/>
    <n v="125000"/>
    <s v="POO"/>
    <n v="2023"/>
    <n v="2023"/>
    <s v="Investície do materiálno-technického vybavenia v oblasti Informatiky"/>
    <n v="0"/>
    <n v="0"/>
    <n v="125000"/>
    <n v="0"/>
    <n v="0"/>
    <n v="0"/>
    <m/>
  </r>
  <r>
    <m/>
    <x v="0"/>
    <s v="CON-SSSNT-C920AP48_x000a_CON-SNT-C92004GL"/>
    <x v="1"/>
    <m/>
    <s v="SZ"/>
    <m/>
    <n v="124311.37724550898"/>
    <s v="POO"/>
    <n v="2021"/>
    <n v="2025"/>
    <s v="Investície do materiálno-technického vybavenia v oblasti Informatiky"/>
    <n v="12431.137724550899"/>
    <n v="0"/>
    <n v="62155.688622754489"/>
    <n v="12431.137724550899"/>
    <n v="37293.413173652691"/>
    <n v="0"/>
    <m/>
  </r>
  <r>
    <m/>
    <x v="0"/>
    <s v="Catalyst C9200-24PB-A_x000a_Catalyst C9200L-24P-4G-E"/>
    <x v="1"/>
    <m/>
    <s v="SZ"/>
    <m/>
    <n v="114619.73444415515"/>
    <s v="POO"/>
    <n v="2021"/>
    <n v="2025"/>
    <s v="Investície do materiálno-technického vybavenia v oblasti Informatiky"/>
    <n v="11461.973444415516"/>
    <n v="0"/>
    <n v="57309.867222077577"/>
    <n v="11461.973444415516"/>
    <n v="34385.920333246548"/>
    <n v="0"/>
    <m/>
  </r>
  <r>
    <m/>
    <x v="0"/>
    <s v="Palo Alto PA-3250 "/>
    <x v="1"/>
    <m/>
    <s v="SZ"/>
    <m/>
    <n v="100800"/>
    <s v="POO"/>
    <n v="2024"/>
    <n v="2024"/>
    <s v="Investície do materiálno-technického vybavenia v oblasti Informatiky"/>
    <n v="0"/>
    <n v="0"/>
    <n v="0"/>
    <n v="100800"/>
    <n v="0"/>
    <n v="0"/>
    <m/>
  </r>
  <r>
    <m/>
    <x v="0"/>
    <s v="AP-velka zasadacia/pojednavacia miestnost"/>
    <x v="1"/>
    <m/>
    <s v="SZ"/>
    <m/>
    <n v="84228.803999999989"/>
    <s v="POO"/>
    <n v="2021"/>
    <n v="2024"/>
    <s v="Investície do materiálno-technického vybavenia v oblasti Informatiky"/>
    <n v="10209.552"/>
    <n v="0"/>
    <n v="0"/>
    <n v="74019.251999999993"/>
    <n v="0"/>
    <n v="0"/>
    <m/>
  </r>
  <r>
    <m/>
    <x v="0"/>
    <s v="IP Telefónia I - CISCO UC Phone 7821, Záruka min. 3 roky"/>
    <x v="1"/>
    <m/>
    <s v="SZ"/>
    <m/>
    <n v="73500"/>
    <s v="POO"/>
    <n v="2023"/>
    <n v="2023"/>
    <s v="Investície do materiálno-technického vybavenia v oblasti Informatiky"/>
    <n v="0"/>
    <n v="0"/>
    <n v="73500"/>
    <n v="0"/>
    <n v="0"/>
    <n v="0"/>
    <m/>
  </r>
  <r>
    <m/>
    <x v="0"/>
    <s v="Cisco ISR 4451X "/>
    <x v="1"/>
    <m/>
    <s v="SZ"/>
    <m/>
    <n v="72000"/>
    <s v="POO"/>
    <n v="2021"/>
    <n v="2021"/>
    <s v="Investície do materiálno-technického vybavenia v oblasti Informatiky"/>
    <n v="72000"/>
    <n v="0"/>
    <n v="0"/>
    <n v="0"/>
    <n v="0"/>
    <n v="0"/>
    <m/>
  </r>
  <r>
    <m/>
    <x v="0"/>
    <s v="softver pre server typ 2"/>
    <x v="1"/>
    <m/>
    <s v="SZ"/>
    <m/>
    <n v="72000"/>
    <s v="POO"/>
    <n v="2021"/>
    <n v="2026"/>
    <s v="Investície do materiálno-technického vybavenia v oblasti Informatiky"/>
    <n v="36000"/>
    <n v="0"/>
    <n v="0"/>
    <n v="0"/>
    <n v="0"/>
    <n v="36000"/>
    <m/>
  </r>
  <r>
    <m/>
    <x v="0"/>
    <s v="C9200-DNA-A-48-3Y_x000a_C9200L-DNA-E-48-3Y"/>
    <x v="1"/>
    <m/>
    <s v="SZ"/>
    <m/>
    <n v="70149.856808122888"/>
    <s v="POO"/>
    <n v="2021"/>
    <n v="2025"/>
    <s v="Investície do materiálno-technického vybavenia v oblasti Informatiky"/>
    <n v="7014.9856808122895"/>
    <n v="0"/>
    <n v="35074.928404061444"/>
    <n v="7014.9856808122895"/>
    <n v="21044.957042436865"/>
    <n v="0"/>
    <m/>
  </r>
  <r>
    <m/>
    <x v="0"/>
    <s v="Wifi kontrolér s licenciou pre min. 20 AP a možnosťou navýšenia počtu AP škálovateľnosť do 500 AP, rozhrania GE/10GE"/>
    <x v="1"/>
    <m/>
    <s v="SZ"/>
    <m/>
    <n v="70000"/>
    <s v="POO"/>
    <n v="2021"/>
    <n v="2024"/>
    <s v="Investície do materiálno-technického vybavenia v oblasti Informatiky"/>
    <n v="35000"/>
    <n v="0"/>
    <n v="0"/>
    <n v="35000"/>
    <n v="0"/>
    <n v="0"/>
    <m/>
  </r>
  <r>
    <m/>
    <x v="0"/>
    <s v="Multifunkčné laserové zariadenie – čiernobiele A4"/>
    <x v="1"/>
    <m/>
    <s v="SZ"/>
    <m/>
    <n v="69605.36"/>
    <s v="POO"/>
    <n v="2021"/>
    <n v="2026"/>
    <s v="Investície do materiálno-technického vybavenia v oblasti Informatiky"/>
    <n v="69605.36"/>
    <n v="0"/>
    <n v="0"/>
    <n v="0"/>
    <n v="0"/>
    <m/>
    <m/>
  </r>
  <r>
    <m/>
    <x v="0"/>
    <s v="HW typu server ako podklad riešenia"/>
    <x v="1"/>
    <m/>
    <s v="SZ"/>
    <m/>
    <n v="62293.21"/>
    <s v="POO"/>
    <n v="2021"/>
    <n v="2024"/>
    <s v="Investície do materiálno-technického vybavenia v oblasti Informatiky"/>
    <n v="62293.21"/>
    <n v="0"/>
    <n v="0"/>
    <n v="0"/>
    <n v="0"/>
    <n v="0"/>
    <m/>
  </r>
  <r>
    <m/>
    <x v="0"/>
    <s v="Taška Ultrabook"/>
    <x v="1"/>
    <m/>
    <s v="SZ"/>
    <m/>
    <n v="55479.599999999991"/>
    <s v="POO"/>
    <n v="2021"/>
    <n v="2022"/>
    <s v="Investície do materiálno-technického vybavenia v oblasti Informatiky"/>
    <n v="16643.879999999997"/>
    <n v="38835.719999999994"/>
    <n v="0"/>
    <n v="0"/>
    <n v="0"/>
    <n v="0"/>
    <m/>
  </r>
  <r>
    <m/>
    <x v="0"/>
    <s v="AAA server so škálovateľnosťou do 5000 koncových bodov"/>
    <x v="1"/>
    <m/>
    <s v="SZ"/>
    <m/>
    <n v="55400"/>
    <s v="POO"/>
    <n v="2024"/>
    <n v="2026"/>
    <s v="Investície do materiálno-technického vybavenia v oblasti Informatiky"/>
    <n v="55400"/>
    <n v="0"/>
    <n v="0"/>
    <n v="0"/>
    <n v="0"/>
    <n v="0"/>
    <m/>
  </r>
  <r>
    <m/>
    <x v="0"/>
    <s v="CON-SSSNT-C9202AA4_x000a_CON-SNT-C920L24G"/>
    <x v="1"/>
    <m/>
    <s v="SZ"/>
    <m/>
    <n v="47425.149700598791"/>
    <s v="POO"/>
    <n v="2021"/>
    <n v="2025"/>
    <s v="Investície do materiálno-technického vybavenia v oblasti Informatiky"/>
    <n v="4742.5149700598795"/>
    <n v="0"/>
    <n v="23712.574850299396"/>
    <n v="4742.5149700598795"/>
    <n v="14227.544910179637"/>
    <n v="0"/>
    <m/>
  </r>
  <r>
    <m/>
    <x v="0"/>
    <s v="Cisco ASR 1001X "/>
    <x v="1"/>
    <m/>
    <s v="SZ"/>
    <m/>
    <n v="42500"/>
    <s v="POO"/>
    <n v="2021"/>
    <n v="2021"/>
    <s v="Investície do materiálno-technického vybavenia v oblasti Informatiky"/>
    <n v="42500"/>
    <n v="0"/>
    <n v="0"/>
    <n v="0"/>
    <n v="0"/>
    <n v="0"/>
    <m/>
  </r>
  <r>
    <m/>
    <x v="0"/>
    <s v="inštalačné práce"/>
    <x v="1"/>
    <m/>
    <s v="SZ"/>
    <m/>
    <n v="42000"/>
    <s v="POO"/>
    <n v="2021"/>
    <n v="2022"/>
    <s v="Investície do materiálno-technického vybavenia v oblasti Informatiky"/>
    <n v="31500"/>
    <n v="10500"/>
    <n v="0"/>
    <n v="0"/>
    <n v="0"/>
    <n v="0"/>
    <m/>
  </r>
  <r>
    <m/>
    <x v="0"/>
    <s v="Tlačiareň A4 laserová tlačiareň – čiernobiela"/>
    <x v="1"/>
    <m/>
    <s v="SZ"/>
    <m/>
    <n v="41149.199999999997"/>
    <s v="POO"/>
    <n v="2021"/>
    <n v="2026"/>
    <s v="Investície do materiálno-technického vybavenia v oblasti Informatiky"/>
    <n v="41149.199999999997"/>
    <n v="0"/>
    <n v="0"/>
    <n v="0"/>
    <n v="0"/>
    <m/>
    <m/>
  </r>
  <r>
    <m/>
    <x v="0"/>
    <s v="Projektor"/>
    <x v="1"/>
    <m/>
    <s v="SZ"/>
    <m/>
    <n v="40150.800000000003"/>
    <s v="POO"/>
    <n v="2021"/>
    <n v="2026"/>
    <s v="Investície do materiálno-technického vybavenia v oblasti Informatiky"/>
    <n v="40150.800000000003"/>
    <n v="0"/>
    <n v="0"/>
    <n v="0"/>
    <n v="0"/>
    <m/>
    <m/>
  </r>
  <r>
    <m/>
    <x v="0"/>
    <s v="CON-SSSNT-ISR4A31A"/>
    <x v="1"/>
    <m/>
    <s v="SZ"/>
    <m/>
    <n v="37722.239999999998"/>
    <s v="POO"/>
    <n v="2022"/>
    <n v="2023"/>
    <s v="Investície do materiálno-technického vybavenia v oblasti Informatiky"/>
    <n v="0"/>
    <n v="18861.12"/>
    <n v="18861.12"/>
    <n v="0"/>
    <n v="0"/>
    <n v="0"/>
    <m/>
  </r>
  <r>
    <m/>
    <x v="0"/>
    <s v="Taška Notebook"/>
    <x v="1"/>
    <m/>
    <s v="SZ"/>
    <m/>
    <n v="35640"/>
    <s v="POO"/>
    <n v="2021"/>
    <n v="2022"/>
    <s v="Investície do materiálno-technického vybavenia v oblasti Informatiky"/>
    <n v="10692"/>
    <n v="24948"/>
    <n v="0"/>
    <n v="0"/>
    <n v="0"/>
    <n v="0"/>
    <m/>
  </r>
  <r>
    <m/>
    <x v="0"/>
    <s v="Remote Access VPN - 250 navýšenie o 600 užívateľov "/>
    <x v="1"/>
    <m/>
    <s v="SZ"/>
    <m/>
    <n v="28209.216"/>
    <s v="POO"/>
    <n v="2021"/>
    <n v="2021"/>
    <s v="Investície do materiálno-technického vybavenia v oblasti Informatiky"/>
    <n v="28209.216"/>
    <n v="0"/>
    <n v="0"/>
    <n v="0"/>
    <n v="0"/>
    <n v="0"/>
    <m/>
  </r>
  <r>
    <m/>
    <x v="0"/>
    <s v="C9200-DNA-A-24-3Y_x000a_C9200L-DNA-E-24-3Y_x000a_"/>
    <x v="1"/>
    <m/>
    <s v="SZ"/>
    <m/>
    <n v="25470.866961728716"/>
    <s v="POO"/>
    <n v="2021"/>
    <n v="2025"/>
    <s v="Investície do materiálno-technického vybavenia v oblasti Informatiky"/>
    <n v="2547.0866961728716"/>
    <n v="0"/>
    <n v="12735.433480864358"/>
    <n v="2547.0866961728716"/>
    <n v="7641.2600885186148"/>
    <n v="0"/>
    <m/>
  </r>
  <r>
    <m/>
    <x v="0"/>
    <s v="inštalačné práce"/>
    <x v="1"/>
    <m/>
    <s v="SZ"/>
    <m/>
    <n v="20000"/>
    <s v="POO"/>
    <n v="2021"/>
    <n v="2026"/>
    <s v="Investície do materiálno-technického vybavenia v oblasti Informatiky"/>
    <n v="4000"/>
    <n v="0"/>
    <n v="12000"/>
    <n v="0"/>
    <n v="0"/>
    <n v="4000"/>
    <m/>
  </r>
  <r>
    <m/>
    <x v="0"/>
    <s v="Práce (konfirgurácia, aktivácia licencií, migrácia userov, školenie a pod.)"/>
    <x v="1"/>
    <m/>
    <s v="SZ"/>
    <m/>
    <n v="16200"/>
    <s v="POO"/>
    <n v="2021"/>
    <n v="2026"/>
    <s v="Investície do materiálno-technického vybavenia v oblasti Informatiky"/>
    <n v="16200"/>
    <m/>
    <m/>
    <m/>
    <m/>
    <m/>
    <m/>
  </r>
  <r>
    <m/>
    <x v="0"/>
    <s v="Príručný skener"/>
    <x v="1"/>
    <m/>
    <s v="SZ"/>
    <m/>
    <n v="15400"/>
    <s v="POO"/>
    <n v="2023"/>
    <n v="2023"/>
    <s v="Investície do materiálno-technického vybavenia v oblasti Informatiky"/>
    <n v="0"/>
    <n v="0"/>
    <n v="15400"/>
    <n v="0"/>
    <n v="0"/>
    <n v="0"/>
    <m/>
  </r>
  <r>
    <m/>
    <x v="0"/>
    <s v="Metalické prevodníky do prepínačov a smerovačov"/>
    <x v="1"/>
    <m/>
    <s v="SZ"/>
    <m/>
    <n v="12000"/>
    <s v="POO"/>
    <n v="2021"/>
    <n v="2021"/>
    <s v="Investície do materiálno-technického vybavenia v oblasti Informatiky"/>
    <n v="1200"/>
    <n v="0"/>
    <n v="0"/>
    <n v="10800"/>
    <n v="0"/>
    <n v="0"/>
    <m/>
  </r>
  <r>
    <m/>
    <x v="0"/>
    <s v="Support - Podpora videokonferenčného riešenia_x000a_**** povodne planovane na 3 roky, rozsirene na 6 rokov 2021-2026"/>
    <x v="1"/>
    <m/>
    <s v="SZ"/>
    <m/>
    <n v="11576.279999999999"/>
    <s v="POO"/>
    <n v="2021"/>
    <n v="2026"/>
    <s v="Investície do materiálno-technického vybavenia v oblasti Informatiky"/>
    <n v="1929.3799999999997"/>
    <n v="1929.3799999999997"/>
    <n v="1929.3799999999997"/>
    <n v="1929.3799999999997"/>
    <n v="1929.3799999999997"/>
    <n v="1929.3799999999997"/>
    <m/>
  </r>
  <r>
    <m/>
    <x v="0"/>
    <s v="Plátno na stojane"/>
    <x v="1"/>
    <m/>
    <s v="SZ"/>
    <m/>
    <n v="11177.47"/>
    <s v="POO"/>
    <n v="2021"/>
    <n v="2026"/>
    <s v="Investície do materiálno-technického vybavenia v oblasti Informatiky"/>
    <n v="11177.47"/>
    <n v="0"/>
    <n v="0"/>
    <n v="0"/>
    <n v="0"/>
    <m/>
    <m/>
  </r>
  <r>
    <m/>
    <x v="0"/>
    <s v="SFP, patch káble, drobný inštalačný materiál "/>
    <x v="1"/>
    <m/>
    <s v="SZ"/>
    <m/>
    <n v="10000"/>
    <s v="POO"/>
    <n v="2021"/>
    <n v="2026"/>
    <s v="Investície do materiálno-technického vybavenia v oblasti Informatiky"/>
    <n v="2000"/>
    <n v="0"/>
    <n v="6000"/>
    <n v="0"/>
    <n v="0"/>
    <n v="2000"/>
    <m/>
  </r>
  <r>
    <m/>
    <x v="0"/>
    <s v="Firepower Management Center "/>
    <x v="1"/>
    <m/>
    <s v="SZ"/>
    <m/>
    <n v="9600"/>
    <s v="POO"/>
    <n v="2026"/>
    <n v="2026"/>
    <s v="Investície do materiálno-technického vybavenia v oblasti Informatiky"/>
    <n v="0"/>
    <n v="0"/>
    <n v="0"/>
    <n v="0"/>
    <n v="0"/>
    <n v="9600"/>
    <m/>
  </r>
  <r>
    <m/>
    <x v="0"/>
    <s v="SFP, patch káble, drobný inštalačný materiál "/>
    <x v="1"/>
    <m/>
    <s v="SZ"/>
    <m/>
    <n v="6000"/>
    <s v="POO"/>
    <n v="2021"/>
    <n v="2022"/>
    <s v="Investície do materiálno-technického vybavenia v oblasti Informatiky"/>
    <n v="4500"/>
    <n v="1500"/>
    <n v="0"/>
    <n v="0"/>
    <n v="0"/>
    <n v="0"/>
    <m/>
  </r>
  <r>
    <m/>
    <x v="0"/>
    <s v="SW samotného videokonferenčného riešenia"/>
    <x v="1"/>
    <m/>
    <s v="SZ"/>
    <m/>
    <n v="2789.27"/>
    <s v="POO"/>
    <n v="2021"/>
    <n v="2021"/>
    <s v="Investície do materiálno-technického vybavenia v oblasti Informatiky"/>
    <n v="2789.27"/>
    <n v="0"/>
    <n v="0"/>
    <n v="0"/>
    <n v="0"/>
    <n v="0"/>
    <m/>
  </r>
  <r>
    <n v="1"/>
    <x v="0"/>
    <s v="podporné nástroje reformy súdnej mapy-Obchodný register a centralizovaný systém súdneho riadenia"/>
    <x v="1"/>
    <m/>
    <s v="SZ"/>
    <m/>
    <n v="10800000"/>
    <s v="POO"/>
    <n v="2022"/>
    <n v="2025"/>
    <s v="1. Zabezpečenie budovania a rozvoja strategických IS justície"/>
    <n v="0"/>
    <n v="2520000"/>
    <n v="2280000"/>
    <n v="3000000"/>
    <n v="3000000"/>
    <n v="0"/>
    <n v="0"/>
  </r>
  <r>
    <n v="1"/>
    <x v="0"/>
    <s v="Digitalizácia procesov insolvenčných konaní"/>
    <x v="1"/>
    <m/>
    <s v="SZ"/>
    <m/>
    <n v="7200000"/>
    <s v="POO"/>
    <n v="2022"/>
    <n v="2024"/>
    <s v="1. Zabezpečenie budovania a rozvoja strategických IS justície"/>
    <n v="0"/>
    <n v="1800000"/>
    <n v="1800000"/>
    <n v="3600000"/>
    <n v="0"/>
    <n v="0"/>
    <m/>
  </r>
  <r>
    <n v="1"/>
    <x v="0"/>
    <s v="IS ORSR -  transpozícia smernice Európskeho parlamentu a Rady (EÚ) 2019/1151"/>
    <x v="1"/>
    <m/>
    <s v="SZ"/>
    <m/>
    <n v="2000000"/>
    <s v="ŠR"/>
    <n v="2022"/>
    <m/>
    <s v="1. Zabezpečenie budovania a rozvoja strategických IS justície"/>
    <n v="0"/>
    <n v="2000000"/>
    <n v="0"/>
    <n v="0"/>
    <n v="0"/>
    <n v="0"/>
    <n v="0"/>
  </r>
  <r>
    <n v="1"/>
    <x v="0"/>
    <s v="Upgrade na verziu 2.0"/>
    <x v="1"/>
    <m/>
    <s v="SZ"/>
    <m/>
    <n v="1188000"/>
    <s v="ŠR"/>
    <n v="2022"/>
    <m/>
    <s v="1. Zabezpečenie budovania a rozvoja strategických IS justície"/>
    <n v="0"/>
    <n v="1188000"/>
    <n v="0"/>
    <n v="0"/>
    <n v="0"/>
    <n v="0"/>
    <n v="0"/>
  </r>
  <r>
    <m/>
    <x v="0"/>
    <s v="Zakúpenie SW na automatický prepis diktátu "/>
    <x v="1"/>
    <m/>
    <s v="SZ"/>
    <m/>
    <n v="990000"/>
    <s v="ŠR"/>
    <n v="2022"/>
    <m/>
    <s v="1. Zabezpečenie budovania a rozvoja strategických IS justície"/>
    <n v="0"/>
    <n v="990000"/>
    <n v="0"/>
    <n v="0"/>
    <n v="0"/>
    <n v="0"/>
    <n v="0"/>
  </r>
  <r>
    <m/>
    <x v="0"/>
    <s v="Optimalizácia prevádzky, centralizácia správy"/>
    <x v="1"/>
    <m/>
    <s v="SZ"/>
    <m/>
    <n v="800000"/>
    <s v="ŠR"/>
    <n v="2022"/>
    <m/>
    <s v="3. Investície do  vybavenia za oblasť softvéru (napr.licencie)"/>
    <n v="0"/>
    <n v="800000"/>
    <n v="0"/>
    <n v="0"/>
    <n v="0"/>
    <n v="0"/>
    <n v="0"/>
  </r>
  <r>
    <m/>
    <x v="0"/>
    <s v="Náhrada nepodporovaných operačných systémov"/>
    <x v="1"/>
    <m/>
    <s v="SZ"/>
    <m/>
    <n v="600000"/>
    <s v="ŠR"/>
    <n v="2022"/>
    <m/>
    <s v="3. Investície do  vybavenia za oblasť softvéru (napr.licencie)"/>
    <n v="0"/>
    <n v="600000"/>
    <n v="0"/>
    <n v="0"/>
    <n v="0"/>
    <n v="0"/>
    <n v="0"/>
  </r>
  <r>
    <m/>
    <x v="0"/>
    <s v="Zefektívnenie vybraných procesov IS Justičná pokladnica "/>
    <x v="1"/>
    <m/>
    <s v="SZ"/>
    <m/>
    <n v="526569"/>
    <s v="ŠR"/>
    <n v="2022"/>
    <m/>
    <s v="3. Investície do  vybavenia za oblasť softvéru (napr.licencie)"/>
    <n v="0"/>
    <n v="526569"/>
    <n v="0"/>
    <n v="0"/>
    <n v="0"/>
    <n v="0"/>
    <n v="0"/>
  </r>
  <r>
    <m/>
    <x v="0"/>
    <s v="Obnova serverov na súdoch"/>
    <x v="1"/>
    <m/>
    <s v="SZ"/>
    <m/>
    <n v="392624"/>
    <s v="ŠR"/>
    <n v="2022"/>
    <m/>
    <s v="1. Zabezpečenie budovania a rozvoja strategických IS justície"/>
    <n v="0"/>
    <n v="392624"/>
    <n v="0"/>
    <n v="0"/>
    <n v="0"/>
    <n v="0"/>
    <n v="0"/>
  </r>
  <r>
    <m/>
    <x v="0"/>
    <s v="Rozšírenie monitoringu mimo prostredie súdnej probácie a mediácie"/>
    <x v="1"/>
    <m/>
    <s v="SZ"/>
    <m/>
    <n v="350400"/>
    <s v="ŠR"/>
    <n v="2022"/>
    <m/>
    <s v="1. Zabezpečenie budovania a rozvoja strategických IS justície"/>
    <n v="0"/>
    <n v="350400"/>
    <n v="0"/>
    <n v="0"/>
    <n v="0"/>
    <n v="0"/>
    <n v="0"/>
  </r>
  <r>
    <m/>
    <x v="0"/>
    <s v="Rozšírenie existujúceho centrálneho vyhodnocovacieho nástroja na podporu informačnej bezpečnosti o nový modul IBM® QRadar® Incident Forensics"/>
    <x v="1"/>
    <m/>
    <s v="SZ"/>
    <m/>
    <n v="290000"/>
    <s v="ŠR"/>
    <n v="2022"/>
    <m/>
    <s v="3. Investície do  vybavenia za oblasť softvéru (napr.licencie)"/>
    <n v="0"/>
    <n v="290000"/>
    <n v="0"/>
    <n v="0"/>
    <n v="0"/>
    <n v="0"/>
    <n v="0"/>
  </r>
  <r>
    <m/>
    <x v="0"/>
    <s v="Zapracovanie dopadov zmeny súdnej mapy"/>
    <x v="1"/>
    <m/>
    <s v="SZ"/>
    <m/>
    <n v="280320"/>
    <s v="ŠR"/>
    <n v="2022"/>
    <m/>
    <s v="1. Zabezpečenie budovania a rozvoja strategických IS justície"/>
    <n v="0"/>
    <n v="280320"/>
    <n v="0"/>
    <n v="0"/>
    <n v="0"/>
    <n v="0"/>
    <n v="0"/>
  </r>
  <r>
    <m/>
    <x v="0"/>
    <s v="Integrácia na Register fyzických osôb"/>
    <x v="1"/>
    <m/>
    <s v="SZ"/>
    <m/>
    <n v="280000"/>
    <s v="ŠR"/>
    <n v="2022"/>
    <m/>
    <s v="3. Investície do  vybavenia za oblasť softvéru (napr.licencie)"/>
    <n v="0"/>
    <n v="280000"/>
    <n v="0"/>
    <n v="0"/>
    <n v="0"/>
    <n v="0"/>
    <n v="0"/>
  </r>
  <r>
    <m/>
    <x v="0"/>
    <s v="Zmena aplikačného SW za aplikáciu Nová justičná pokladnica"/>
    <x v="1"/>
    <m/>
    <s v="SZ"/>
    <m/>
    <n v="268000"/>
    <s v="ŠR"/>
    <n v="2022"/>
    <m/>
    <s v="3. Investície do  vybavenia za oblasť softvéru (napr.licencie)"/>
    <n v="0"/>
    <n v="268000"/>
    <n v="0"/>
    <n v="0"/>
    <n v="0"/>
    <n v="0"/>
    <n v="0"/>
  </r>
  <r>
    <m/>
    <x v="0"/>
    <s v="Integrácia na IS Sociálnej poisťovne"/>
    <x v="1"/>
    <m/>
    <s v="SZ"/>
    <m/>
    <n v="259000"/>
    <s v="ŠR"/>
    <n v="2022"/>
    <m/>
    <s v="3. Investície do  vybavenia za oblasť softvéru (napr.licencie)"/>
    <n v="0"/>
    <n v="259000"/>
    <n v="0"/>
    <n v="0"/>
    <n v="0"/>
    <n v="0"/>
    <n v="0"/>
  </r>
  <r>
    <m/>
    <x v="0"/>
    <s v="Zapracovanie dopadov súdnej mapy "/>
    <x v="1"/>
    <m/>
    <s v="SZ"/>
    <m/>
    <n v="250000"/>
    <s v="ŠR"/>
    <n v="2022"/>
    <m/>
    <s v="1. Zabezpečenie budovania a rozvoja strategických IS justície"/>
    <n v="0"/>
    <n v="250000"/>
    <n v="0"/>
    <n v="0"/>
    <n v="0"/>
    <n v="0"/>
    <n v="0"/>
  </r>
  <r>
    <m/>
    <x v="0"/>
    <s v="Zmena aplikačného SW za integračnú platformu SAP PI MF SR"/>
    <x v="1"/>
    <m/>
    <s v="SZ"/>
    <m/>
    <n v="241200"/>
    <s v="ŠR"/>
    <n v="2022"/>
    <m/>
    <s v="3. Investície do  vybavenia za oblasť softvéru (napr.licencie)"/>
    <n v="0"/>
    <n v="241200"/>
    <n v="0"/>
    <n v="0"/>
    <n v="0"/>
    <n v="0"/>
    <n v="0"/>
  </r>
  <r>
    <m/>
    <x v="0"/>
    <s v="Rozšírenie existujúceho centrálneho vyhodnocovacieho nástroja na podporu informačnej bezpečnosti o nový modul IBM Resilent"/>
    <x v="1"/>
    <m/>
    <s v="SZ"/>
    <m/>
    <n v="240000"/>
    <s v="ŠR"/>
    <n v="2022"/>
    <m/>
    <s v="3. Investície do  vybavenia za oblasť softvéru (napr.licencie)"/>
    <n v="0"/>
    <n v="240000"/>
    <n v="0"/>
    <n v="0"/>
    <n v="0"/>
    <n v="0"/>
    <n v="0"/>
  </r>
  <r>
    <m/>
    <x v="0"/>
    <s v="Sprístupnenie služieb IS PMS pre používateľov PZ"/>
    <x v="1"/>
    <m/>
    <s v="SZ"/>
    <m/>
    <n v="219000"/>
    <s v="ŠR"/>
    <n v="2022"/>
    <m/>
    <s v="1. Zabezpečenie budovania a rozvoja strategických IS justície"/>
    <n v="0"/>
    <n v="219000"/>
    <n v="0"/>
    <n v="0"/>
    <n v="0"/>
    <n v="0"/>
    <n v="0"/>
  </r>
  <r>
    <m/>
    <x v="0"/>
    <s v="Rozvoj modulu BRIS – prechod na verziu 3.0"/>
    <x v="1"/>
    <m/>
    <s v="SZ"/>
    <m/>
    <n v="200000"/>
    <s v="ŠR"/>
    <n v="2022"/>
    <m/>
    <s v="1. Zabezpečenie budovania a rozvoja strategických IS justície"/>
    <n v="0"/>
    <n v="200000"/>
    <n v="0"/>
    <n v="0"/>
    <n v="0"/>
    <n v="0"/>
    <n v="0"/>
  </r>
  <r>
    <m/>
    <x v="0"/>
    <s v="IS súdny manažment"/>
    <x v="1"/>
    <m/>
    <s v="SZ"/>
    <m/>
    <n v="198000"/>
    <s v="ŠR"/>
    <n v="2022"/>
    <m/>
    <s v="1. Zabezpečenie budovania a rozvoja strategických IS justície"/>
    <n v="0"/>
    <n v="198000"/>
    <n v="0"/>
    <n v="0"/>
    <n v="0"/>
    <n v="0"/>
    <n v="0"/>
  </r>
  <r>
    <m/>
    <x v="0"/>
    <s v="Upgrade kapacity riešenia IBM QRadar SIEM – pripojenie súdov"/>
    <x v="1"/>
    <m/>
    <s v="SZ"/>
    <m/>
    <n v="195000"/>
    <s v="ŠR"/>
    <n v="2022"/>
    <m/>
    <s v="3. Investície do  vybavenia za oblasť softvéru (napr.licencie)"/>
    <n v="0"/>
    <n v="195000"/>
    <n v="0"/>
    <n v="0"/>
    <n v="0"/>
    <n v="0"/>
    <n v="0"/>
  </r>
  <r>
    <m/>
    <x v="0"/>
    <s v="Nastavenie Use case pravidiel pre SIEM"/>
    <x v="1"/>
    <m/>
    <s v="SZ"/>
    <m/>
    <n v="188000"/>
    <s v="ŠR"/>
    <n v="2022"/>
    <m/>
    <s v="3. Investície do  vybavenia za oblasť softvéru (napr.licencie)"/>
    <n v="0"/>
    <n v="188000"/>
    <n v="0"/>
    <n v="0"/>
    <n v="0"/>
    <n v="0"/>
    <n v="0"/>
  </r>
  <r>
    <m/>
    <x v="0"/>
    <s v="ISRÚ - Informačný systém registra úpadcov"/>
    <x v="1"/>
    <m/>
    <s v="SZ"/>
    <m/>
    <n v="180000"/>
    <s v="ŠR"/>
    <n v="2022"/>
    <m/>
    <s v="1. Zabezpečenie budovania a rozvoja strategických IS justície"/>
    <n v="0"/>
    <n v="180000"/>
    <n v="0"/>
    <n v="0"/>
    <n v="0"/>
    <n v="0"/>
    <n v="0"/>
  </r>
  <r>
    <m/>
    <x v="0"/>
    <s v="Modernizácie elektronických formulárov"/>
    <x v="1"/>
    <m/>
    <s v="SZ"/>
    <m/>
    <n v="180000"/>
    <s v="ŠR"/>
    <n v="2022"/>
    <m/>
    <s v="1. Zabezpečenie budovania a rozvoja strategických IS justície"/>
    <n v="0"/>
    <n v="180000"/>
    <n v="0"/>
    <n v="0"/>
    <n v="0"/>
    <n v="0"/>
    <n v="0"/>
  </r>
  <r>
    <m/>
    <x v="0"/>
    <s v="Integrácia EIS na Centrálny register pohľadávok štátu (CRPŠ) "/>
    <x v="1"/>
    <m/>
    <s v="SZ"/>
    <m/>
    <n v="154000"/>
    <s v="ŠR"/>
    <n v="2022"/>
    <m/>
    <s v="3. Investície do  vybavenia za oblasť softvéru (napr.licencie)"/>
    <n v="0"/>
    <n v="154000"/>
    <n v="0"/>
    <n v="0"/>
    <n v="0"/>
    <n v="0"/>
    <n v="0"/>
  </r>
  <r>
    <m/>
    <x v="0"/>
    <s v="Obstaranie novej registratúry MSSR"/>
    <x v="1"/>
    <m/>
    <s v="SZ"/>
    <m/>
    <n v="150000"/>
    <s v="ŠR"/>
    <n v="2022"/>
    <m/>
    <s v="2. Zabezpečenie budovania a rozvoja ostatných IS justície"/>
    <n v="0"/>
    <n v="150000"/>
    <n v="0"/>
    <n v="0"/>
    <n v="0"/>
    <n v="0"/>
    <n v="0"/>
  </r>
  <r>
    <m/>
    <x v="0"/>
    <s v="Modernizácie elektronických formulárov 2. etapa"/>
    <x v="1"/>
    <m/>
    <s v="SZ"/>
    <m/>
    <n v="144000"/>
    <s v="ŠR"/>
    <n v="2022"/>
    <m/>
    <s v="1. Zabezpečenie budovania a rozvoja strategických IS justície"/>
    <n v="0"/>
    <n v="144000"/>
    <n v="0"/>
    <n v="0"/>
    <n v="0"/>
    <n v="0"/>
    <n v="0"/>
  </r>
  <r>
    <m/>
    <x v="0"/>
    <s v="Úpravy modulu FI-CA na rozhraní EIS a SM "/>
    <x v="1"/>
    <m/>
    <s v="SZ"/>
    <m/>
    <n v="140000"/>
    <s v="ŠR"/>
    <n v="2022"/>
    <m/>
    <s v="3. Investície do  vybavenia za oblasť softvéru (napr.licencie)"/>
    <n v="0"/>
    <n v="140000"/>
    <n v="0"/>
    <n v="0"/>
    <n v="0"/>
    <n v="0"/>
    <n v="0"/>
  </r>
  <r>
    <m/>
    <x v="0"/>
    <s v="Zjednotenie poskytovanie informačného obsahu infosúdy a RESS registre v rámci nového webového sídla"/>
    <x v="1"/>
    <m/>
    <s v="SZ"/>
    <m/>
    <n v="120000"/>
    <s v="ŠR"/>
    <n v="2022"/>
    <m/>
    <s v="1. Zabezpečenie budovania a rozvoja strategických IS justície"/>
    <n v="0"/>
    <n v="120000"/>
    <n v="0"/>
    <n v="0"/>
    <n v="0"/>
    <n v="0"/>
    <n v="0"/>
  </r>
  <r>
    <m/>
    <x v="0"/>
    <s v="Rozšírenie rozhraní a komunikačných služieb na centrálnej integračnej platforme"/>
    <x v="1"/>
    <m/>
    <s v="SZ"/>
    <m/>
    <n v="120000"/>
    <s v="ŠR"/>
    <n v="2022"/>
    <m/>
    <s v="1. Zabezpečenie budovania a rozvoja strategických IS justície"/>
    <n v="0"/>
    <n v="120000"/>
    <n v="0"/>
    <n v="0"/>
    <n v="0"/>
    <n v="0"/>
    <n v="0"/>
  </r>
  <r>
    <m/>
    <x v="0"/>
    <s v="Vybudovanie intranetového portálu"/>
    <x v="1"/>
    <m/>
    <s v="SZ"/>
    <m/>
    <n v="110000"/>
    <s v="ŠR"/>
    <n v="2022"/>
    <m/>
    <s v="2. Zabezpečenie budovania a rozvoja ostatných IS justície"/>
    <n v="0"/>
    <n v="110000"/>
    <n v="0"/>
    <n v="0"/>
    <n v="0"/>
    <n v="0"/>
    <n v="0"/>
  </r>
  <r>
    <m/>
    <x v="0"/>
    <s v="IS ORSR -  Úprava IS CORWIN – eIDAS"/>
    <x v="1"/>
    <m/>
    <s v="SZ"/>
    <m/>
    <n v="100000"/>
    <s v="ŠR"/>
    <n v="2022"/>
    <m/>
    <s v="1. Zabezpečenie budovania a rozvoja strategických IS justície"/>
    <n v="0"/>
    <n v="100000"/>
    <n v="0"/>
    <n v="0"/>
    <n v="0"/>
    <n v="0"/>
    <n v="0"/>
  </r>
  <r>
    <m/>
    <x v="0"/>
    <s v="Sieťová infraštruktúra"/>
    <x v="1"/>
    <m/>
    <s v="SZ"/>
    <m/>
    <n v="100000"/>
    <s v="ŠR"/>
    <n v="2022"/>
    <m/>
    <s v="3. Investície do  vybavenia za oblasť softvéru (napr.licencie)"/>
    <n v="0"/>
    <n v="100000"/>
    <n v="0"/>
    <n v="0"/>
    <n v="0"/>
    <n v="0"/>
    <n v="0"/>
  </r>
  <r>
    <m/>
    <x v="0"/>
    <s v="Zmena konceptu publikovania informácií v OV"/>
    <x v="1"/>
    <m/>
    <s v="SZ"/>
    <m/>
    <n v="90000"/>
    <s v="ŠR"/>
    <n v="2022"/>
    <m/>
    <s v="1. Zabezpečenie budovania a rozvoja strategických IS justície"/>
    <n v="0"/>
    <n v="90000"/>
    <n v="0"/>
    <n v="0"/>
    <n v="0"/>
    <n v="0"/>
    <n v="0"/>
  </r>
  <r>
    <m/>
    <x v="0"/>
    <s v="IS PMS - VPO migrácia do cloud"/>
    <x v="1"/>
    <m/>
    <s v="SZ"/>
    <m/>
    <n v="87600"/>
    <s v="ŠR"/>
    <n v="2022"/>
    <m/>
    <s v="1. Zabezpečenie budovania a rozvoja strategických IS justície"/>
    <n v="0"/>
    <n v="87600"/>
    <n v="0"/>
    <n v="0"/>
    <n v="0"/>
    <n v="0"/>
    <n v="0"/>
  </r>
  <r>
    <m/>
    <x v="0"/>
    <s v=" IS ORSR -  Prepojenie medzi SM a CORWIN – NsRe konanie"/>
    <x v="1"/>
    <m/>
    <s v="SZ"/>
    <m/>
    <n v="80000"/>
    <s v="ŠR"/>
    <n v="2022"/>
    <m/>
    <s v="1. Zabezpečenie budovania a rozvoja strategických IS justície"/>
    <n v="0"/>
    <n v="80000"/>
    <n v="0"/>
    <n v="0"/>
    <n v="0"/>
    <n v="0"/>
    <n v="0"/>
  </r>
  <r>
    <m/>
    <x v="0"/>
    <s v="Logovovanie prístupov do bankových účtov"/>
    <x v="1"/>
    <m/>
    <s v="SZ"/>
    <m/>
    <n v="80000"/>
    <s v="ŠR"/>
    <n v="2022"/>
    <m/>
    <s v="3. Investície do  vybavenia za oblasť softvéru (napr.licencie)"/>
    <n v="0"/>
    <n v="80000"/>
    <n v="0"/>
    <n v="0"/>
    <n v="0"/>
    <n v="0"/>
    <n v="0"/>
  </r>
  <r>
    <m/>
    <x v="0"/>
    <s v="Technologická optimalizácia úložiska a údajov"/>
    <x v="1"/>
    <m/>
    <s v="SZ"/>
    <m/>
    <n v="75000"/>
    <s v="ŠR"/>
    <n v="2022"/>
    <m/>
    <s v="3. Investície do  vybavenia za oblasť softvéru (napr.licencie)"/>
    <n v="0"/>
    <n v="75000"/>
    <n v="0"/>
    <n v="0"/>
    <n v="0"/>
    <n v="0"/>
    <n v="0"/>
  </r>
  <r>
    <m/>
    <x v="0"/>
    <s v="Technologický upgrade MQ platformy"/>
    <x v="1"/>
    <m/>
    <s v="SZ"/>
    <m/>
    <n v="72000"/>
    <s v="ŠR"/>
    <n v="2022"/>
    <m/>
    <s v="1. Zabezpečenie budovania a rozvoja strategických IS justície"/>
    <n v="0"/>
    <n v="72000"/>
    <n v="0"/>
    <n v="0"/>
    <n v="0"/>
    <n v="0"/>
    <n v="0"/>
  </r>
  <r>
    <m/>
    <x v="0"/>
    <s v="Migrácia doplnkových modulov a OV do vládneho cloudu"/>
    <x v="1"/>
    <m/>
    <s v="SZ"/>
    <m/>
    <n v="72000"/>
    <s v="ŠR"/>
    <n v="2022"/>
    <m/>
    <s v="1. Zabezpečenie budovania a rozvoja strategických IS justície"/>
    <n v="0"/>
    <n v="72000"/>
    <n v="0"/>
    <n v="0"/>
    <n v="0"/>
    <n v="0"/>
    <n v="0"/>
  </r>
  <r>
    <m/>
    <x v="0"/>
    <s v="Funkcionalita pre načítavanie čiarových kódov pre evidenciu majetku "/>
    <x v="1"/>
    <m/>
    <s v="SZ"/>
    <m/>
    <n v="65000"/>
    <s v="ŠR"/>
    <n v="2022"/>
    <m/>
    <s v="3. Investície do  vybavenia za oblasť softvéru (napr.licencie)"/>
    <n v="0"/>
    <n v="65000"/>
    <n v="0"/>
    <n v="0"/>
    <n v="0"/>
    <n v="0"/>
    <n v="0"/>
  </r>
  <r>
    <m/>
    <x v="0"/>
    <s v="Obojstranné prepojenie MSSR IS PMS a MVSR"/>
    <x v="1"/>
    <m/>
    <s v="SZ"/>
    <m/>
    <n v="62180"/>
    <s v="ŠR"/>
    <n v="2022"/>
    <m/>
    <s v="1. Zabezpečenie budovania a rozvoja strategických IS justície"/>
    <n v="0"/>
    <n v="62180"/>
    <n v="0"/>
    <n v="0"/>
    <n v="0"/>
    <n v="0"/>
    <n v="0"/>
  </r>
  <r>
    <m/>
    <x v="0"/>
    <s v="Migrácia starého obsahu wwwold.justice.gov.sk vrátane RSVS"/>
    <x v="1"/>
    <m/>
    <s v="SZ"/>
    <m/>
    <n v="60000"/>
    <s v="ŠR"/>
    <n v="2022"/>
    <m/>
    <s v="3. Investície do  vybavenia za oblasť softvéru (napr.licencie)"/>
    <n v="0"/>
    <n v="60000"/>
    <n v="0"/>
    <n v="0"/>
    <n v="0"/>
    <n v="0"/>
    <n v="0"/>
  </r>
  <r>
    <m/>
    <x v="0"/>
    <s v="Rozšírenie existujúceho centrálneho vyhodnocovacieho nástroja na podporu informačnej bezpečnosti o IBM® QRadar® Vulnerability Manager "/>
    <x v="1"/>
    <m/>
    <s v="SZ"/>
    <m/>
    <n v="40000"/>
    <s v="ŠR"/>
    <n v="2022"/>
    <m/>
    <s v="3. Investície do  vybavenia za oblasť softvéru (napr.licencie)"/>
    <n v="0"/>
    <n v="40000"/>
    <n v="0"/>
    <n v="0"/>
    <n v="0"/>
    <n v="0"/>
    <n v="0"/>
  </r>
  <r>
    <m/>
    <x v="0"/>
    <s v="Prechod na Centrálny register autentifikačných certifikátov"/>
    <x v="1"/>
    <m/>
    <s v="SZ"/>
    <m/>
    <n v="7200"/>
    <s v="ŠR"/>
    <n v="2022"/>
    <m/>
    <s v="1. Zabezpečenie budovania a rozvoja strategických IS justície"/>
    <n v="0"/>
    <n v="7200"/>
    <n v="0"/>
    <n v="0"/>
    <n v="0"/>
    <n v="0"/>
    <n v="0"/>
  </r>
  <r>
    <m/>
    <x v="0"/>
    <s v="Dopárovanie historických položiek v papierovej forme pre Centrum právnej pomoci"/>
    <x v="1"/>
    <m/>
    <s v="SZ"/>
    <m/>
    <n v="5500"/>
    <s v="ŠR"/>
    <n v="2022"/>
    <m/>
    <s v="3. Investície do  vybavenia za oblasť softvéru (napr.licencie)"/>
    <n v="0"/>
    <n v="5500"/>
    <n v="0"/>
    <n v="0"/>
    <n v="0"/>
    <n v="0"/>
    <n v="0"/>
  </r>
  <r>
    <m/>
    <x v="0"/>
    <s v="Motorové vozidlá"/>
    <x v="2"/>
    <m/>
    <s v="SZ"/>
    <m/>
    <n v="331000"/>
    <s v="SR"/>
    <n v="2022"/>
    <m/>
    <s v="1. Bezpečná a efektívna preprava zamestnancov, 2. Nákladová úspora, 3. Rozvoj elektromobility - znižovanie emisií"/>
    <n v="0"/>
    <n v="331000"/>
    <n v="0"/>
    <n v="0"/>
    <n v="0"/>
    <n v="0"/>
    <n v="0"/>
  </r>
  <r>
    <m/>
    <x v="0"/>
    <s v="elektrické zabezpečovacie zariadenie EZS"/>
    <x v="3"/>
    <m/>
    <s v="SZ"/>
    <m/>
    <s v="realizované v r. 2021"/>
    <s v="ŠR"/>
    <m/>
    <m/>
    <s v="Ochrana budovy, Obmena technológií nevyhnutných na prevádzku"/>
    <m/>
    <s v="realizované v r. 2021"/>
    <m/>
    <m/>
    <m/>
    <m/>
    <m/>
  </r>
  <r>
    <m/>
    <x v="0"/>
    <s v="kamerový systém"/>
    <x v="3"/>
    <m/>
    <s v="SZ"/>
    <m/>
    <n v="530000"/>
    <s v="ŠR"/>
    <m/>
    <m/>
    <s v="Ochrana budovy, Obmena technológií nevyhnutných na prevádzku"/>
    <m/>
    <n v="530000"/>
    <m/>
    <m/>
    <m/>
    <m/>
    <m/>
  </r>
  <r>
    <m/>
    <x v="0"/>
    <s v="elektronická požiarna signalizácia"/>
    <x v="3"/>
    <m/>
    <s v="SZ"/>
    <m/>
    <n v="480000"/>
    <s v="ŠR"/>
    <m/>
    <m/>
    <s v="Ochrana budovy, Obmena technológií nevyhnutných na prevádzku"/>
    <n v="0"/>
    <n v="480000"/>
    <m/>
    <m/>
    <m/>
    <m/>
    <m/>
  </r>
  <r>
    <m/>
    <x v="0"/>
    <s v="archív - posuvné regále"/>
    <x v="3"/>
    <m/>
    <s v="SZ"/>
    <m/>
    <n v="285000"/>
    <s v="ŠR"/>
    <m/>
    <m/>
    <s v="Ochrana budovy, Obmena technológií nevyhnutných na prevádzku"/>
    <m/>
    <n v="285000"/>
    <m/>
    <m/>
    <m/>
    <m/>
    <m/>
  </r>
  <r>
    <m/>
    <x v="0"/>
    <s v="posuvné regále do archívu"/>
    <x v="3"/>
    <m/>
    <s v="SZ"/>
    <m/>
    <n v="129000"/>
    <s v="ŠR"/>
    <m/>
    <m/>
    <s v="Ochrana budovy, Obmena technológií nevyhnutných na prevádzku"/>
    <m/>
    <n v="129000"/>
    <m/>
    <m/>
    <m/>
    <m/>
    <m/>
  </r>
  <r>
    <m/>
    <x v="0"/>
    <s v="regálový systém do archívu"/>
    <x v="3"/>
    <m/>
    <s v="SZ"/>
    <m/>
    <n v="90000"/>
    <s v="ŠR"/>
    <m/>
    <m/>
    <s v="Ochrana budovy, Obmena technológií nevyhnutných na prevádzku"/>
    <m/>
    <n v="90000"/>
    <m/>
    <m/>
    <m/>
    <m/>
    <m/>
  </r>
  <r>
    <m/>
    <x v="0"/>
    <s v="klimatizačné jednotky"/>
    <x v="3"/>
    <m/>
    <s v="SZ"/>
    <m/>
    <n v="80000"/>
    <s v="ŠR"/>
    <m/>
    <m/>
    <s v="Ochrana budovy, Obmena technológií nevyhnutných na prevádzku"/>
    <m/>
    <n v="80000"/>
    <m/>
    <m/>
    <m/>
    <m/>
    <m/>
  </r>
  <r>
    <m/>
    <x v="0"/>
    <s v="klimatizácia do p.m."/>
    <x v="3"/>
    <m/>
    <s v="SZ"/>
    <m/>
    <n v="70000"/>
    <s v="ŠR"/>
    <m/>
    <m/>
    <s v="Ochrana budovy, Obmena technológií nevyhnutných na prevádzku"/>
    <m/>
    <n v="70000"/>
    <m/>
    <m/>
    <m/>
    <m/>
    <m/>
  </r>
  <r>
    <m/>
    <x v="0"/>
    <s v="klimatizácia"/>
    <x v="3"/>
    <m/>
    <s v="SZ"/>
    <m/>
    <n v="60000"/>
    <s v="ŠR"/>
    <m/>
    <m/>
    <s v="Ochrana budovy, Obmena technológií nevyhnutných na prevádzku"/>
    <m/>
    <n v="60000"/>
    <m/>
    <m/>
    <m/>
    <m/>
    <m/>
  </r>
  <r>
    <m/>
    <x v="0"/>
    <s v="skener batožiny"/>
    <x v="3"/>
    <m/>
    <s v="SZ"/>
    <m/>
    <n v="40000"/>
    <s v="ŠR"/>
    <m/>
    <m/>
    <s v="Ochrana budovy, Obmena technológií nevyhnutných na prevádzku"/>
    <m/>
    <n v="40000"/>
    <m/>
    <m/>
    <m/>
    <m/>
    <m/>
  </r>
  <r>
    <m/>
    <x v="0"/>
    <s v="regálový systém"/>
    <x v="3"/>
    <m/>
    <s v="SZ"/>
    <m/>
    <n v="37612"/>
    <s v="ŠR"/>
    <m/>
    <m/>
    <s v="Ochrana budovy, Obmena technológií nevyhnutných na prevádzku"/>
    <m/>
    <n v="37612"/>
    <m/>
    <m/>
    <m/>
    <m/>
    <m/>
  </r>
  <r>
    <m/>
    <x v="0"/>
    <s v="KS Banská Bystrica, regále do archívu"/>
    <x v="3"/>
    <m/>
    <s v="SZ"/>
    <m/>
    <n v="35000"/>
    <s v="ŠR"/>
    <m/>
    <m/>
    <s v="Ochrana budovy, Obmena technológií nevyhnutných na prevádzku"/>
    <m/>
    <n v="35000"/>
    <m/>
    <m/>
    <m/>
    <m/>
    <m/>
  </r>
  <r>
    <m/>
    <x v="0"/>
    <s v="Kamerový systém a signalizácia do pojednávacích miestností"/>
    <x v="3"/>
    <m/>
    <s v="SZ"/>
    <m/>
    <n v="28000"/>
    <s v="ŠR"/>
    <m/>
    <m/>
    <s v="Ochrana budovy, Obmena technológií nevyhnutných na prevádzku"/>
    <m/>
    <n v="28000"/>
    <m/>
    <m/>
    <m/>
    <m/>
    <m/>
  </r>
  <r>
    <m/>
    <x v="0"/>
    <s v="klimatizácia budovy &quot;C&quot;"/>
    <x v="3"/>
    <m/>
    <s v="SZ"/>
    <m/>
    <n v="27000"/>
    <s v="ŠR"/>
    <m/>
    <m/>
    <s v="Ochrana budovy, Obmena technológií nevyhnutných na prevádzku"/>
    <m/>
    <n v="27000"/>
    <m/>
    <m/>
    <m/>
    <m/>
    <m/>
  </r>
  <r>
    <m/>
    <x v="0"/>
    <s v="klimatizácia"/>
    <x v="3"/>
    <m/>
    <s v="SZ"/>
    <m/>
    <n v="24840"/>
    <s v="ŠR"/>
    <m/>
    <m/>
    <s v="Ochrana budovy, Obmena technológií nevyhnutných na prevádzku"/>
    <m/>
    <n v="24840"/>
    <m/>
    <m/>
    <m/>
    <m/>
    <m/>
  </r>
  <r>
    <m/>
    <x v="0"/>
    <s v="klimatizácia - vedenie súdu, zasadačka, poj.m."/>
    <x v="3"/>
    <m/>
    <s v="SZ"/>
    <m/>
    <n v="24000"/>
    <s v="ŠR"/>
    <m/>
    <m/>
    <s v="Ochrana budovy, Obmena technológií nevyhnutných na prevádzku"/>
    <m/>
    <n v="24000"/>
    <m/>
    <m/>
    <m/>
    <m/>
    <m/>
  </r>
  <r>
    <m/>
    <x v="0"/>
    <s v="klimatizácia podkrovia"/>
    <x v="3"/>
    <m/>
    <s v="SZ"/>
    <m/>
    <n v="24000"/>
    <s v="ŠR"/>
    <m/>
    <m/>
    <s v="Ochrana budovy, Obmena technológií nevyhnutných na prevádzku"/>
    <m/>
    <n v="24000"/>
    <m/>
    <m/>
    <m/>
    <m/>
    <m/>
  </r>
  <r>
    <m/>
    <x v="0"/>
    <s v="regálový systém"/>
    <x v="3"/>
    <m/>
    <s v="SZ"/>
    <m/>
    <n v="23000"/>
    <s v="ŠR"/>
    <m/>
    <m/>
    <s v="Ochrana budovy, Obmena technológií nevyhnutných na prevádzku"/>
    <m/>
    <n v="23000"/>
    <m/>
    <m/>
    <m/>
    <m/>
    <m/>
  </r>
  <r>
    <m/>
    <x v="0"/>
    <s v="klimatizácia do pojednávacích miestností"/>
    <x v="3"/>
    <m/>
    <s v="SZ"/>
    <m/>
    <n v="21000"/>
    <s v="ŠR"/>
    <m/>
    <m/>
    <s v="Ochrana budovy, Obmena technológií nevyhnutných na prevádzku"/>
    <m/>
    <n v="21000"/>
    <m/>
    <m/>
    <m/>
    <m/>
    <m/>
  </r>
  <r>
    <m/>
    <x v="0"/>
    <s v="klimatizácia prízemia"/>
    <x v="3"/>
    <m/>
    <s v="SZ"/>
    <m/>
    <n v="20000"/>
    <s v="ŠR"/>
    <m/>
    <m/>
    <s v="Ochrana budovy, Obmena technológií nevyhnutných na prevádzku"/>
    <m/>
    <n v="20000"/>
    <m/>
    <m/>
    <m/>
    <m/>
    <m/>
  </r>
  <r>
    <m/>
    <x v="0"/>
    <s v="klimatizácia na 4. NP"/>
    <x v="3"/>
    <m/>
    <s v="SZ"/>
    <m/>
    <n v="20000"/>
    <s v="ŠR"/>
    <m/>
    <m/>
    <s v="Ochrana budovy, Obmena technológií nevyhnutných na prevádzku"/>
    <m/>
    <n v="20000"/>
    <m/>
    <m/>
    <m/>
    <m/>
    <m/>
  </r>
  <r>
    <m/>
    <x v="0"/>
    <s v="posuvné regále do archívu"/>
    <x v="3"/>
    <m/>
    <s v="SZ"/>
    <m/>
    <n v="18000"/>
    <s v="ŠR"/>
    <m/>
    <m/>
    <s v="Ochrana budovy, Obmena technológií nevyhnutných na prevádzku"/>
    <m/>
    <n v="18000"/>
    <m/>
    <m/>
    <m/>
    <m/>
    <m/>
  </r>
  <r>
    <m/>
    <x v="0"/>
    <s v="klimatizácia do poj. miestností "/>
    <x v="3"/>
    <m/>
    <s v="SZ"/>
    <m/>
    <n v="17000"/>
    <s v="ŠR"/>
    <m/>
    <m/>
    <s v="Ochrana budovy, Obmena technológií nevyhnutných na prevádzku"/>
    <m/>
    <n v="17000"/>
    <m/>
    <m/>
    <m/>
    <m/>
    <m/>
  </r>
  <r>
    <m/>
    <x v="0"/>
    <s v="posuvné regále do archívu"/>
    <x v="3"/>
    <m/>
    <s v="SZ"/>
    <m/>
    <n v="15000"/>
    <s v="ŠR"/>
    <m/>
    <m/>
    <s v="Ochrana budovy, Obmena technológií nevyhnutných na prevádzku"/>
    <m/>
    <n v="15000"/>
    <m/>
    <m/>
    <m/>
    <m/>
    <m/>
  </r>
  <r>
    <m/>
    <x v="0"/>
    <s v="OS B. Bystrica, archív - posuvné regále"/>
    <x v="3"/>
    <m/>
    <s v="SZ"/>
    <m/>
    <n v="35000"/>
    <s v="ŠR"/>
    <m/>
    <m/>
    <s v="Ochrana budovy, Obmena technológií nevyhnutných na prevádzku"/>
    <m/>
    <n v="35000"/>
    <m/>
    <m/>
    <m/>
    <m/>
    <m/>
  </r>
  <r>
    <m/>
    <x v="0"/>
    <s v="OS Žiar nad Hronom, dochádzkový systém"/>
    <x v="3"/>
    <m/>
    <s v="SZ"/>
    <m/>
    <n v="3000"/>
    <s v="ŠR"/>
    <m/>
    <m/>
    <s v="Ochrana budovy, Obmena technológií nevyhnutných na prevádzku"/>
    <m/>
    <n v="3000"/>
    <m/>
    <m/>
    <m/>
    <m/>
    <m/>
  </r>
  <r>
    <m/>
    <x v="0"/>
    <s v="regále do archívu"/>
    <x v="3"/>
    <m/>
    <s v="SZ"/>
    <m/>
    <n v="12576"/>
    <s v="ŠR"/>
    <m/>
    <m/>
    <s v="Ochrana budovy, Obmena technológií nevyhnutných na prevádzku"/>
    <m/>
    <n v="12576"/>
    <m/>
    <m/>
    <m/>
    <m/>
    <m/>
  </r>
  <r>
    <m/>
    <x v="0"/>
    <s v="Modernizácia a rozšírenie kamerového a zabezpečovacieho systému"/>
    <x v="3"/>
    <m/>
    <s v="SZ"/>
    <m/>
    <n v="12167.4"/>
    <s v="ŠR"/>
    <m/>
    <m/>
    <s v="Ochrana budovy, Obmena technológií nevyhnutných na prevádzku"/>
    <m/>
    <n v="12167.4"/>
    <m/>
    <m/>
    <m/>
    <m/>
    <m/>
  </r>
  <r>
    <m/>
    <x v="0"/>
    <s v="klimatizácia do apartmánu"/>
    <x v="3"/>
    <m/>
    <s v="SZ"/>
    <m/>
    <n v="11000"/>
    <s v="ŠR"/>
    <m/>
    <m/>
    <s v="Ochrana budovy, Obmena technológií nevyhnutných na prevádzku"/>
    <m/>
    <n v="11000"/>
    <m/>
    <m/>
    <m/>
    <m/>
    <m/>
  </r>
  <r>
    <m/>
    <x v="0"/>
    <s v="Elektrické zabezpečovacie zariadenie EZS"/>
    <x v="3"/>
    <m/>
    <s v="SZ"/>
    <m/>
    <n v="10000"/>
    <s v="ŠR"/>
    <m/>
    <m/>
    <s v="Ochrana budovy, Obmena technológií nevyhnutných na prevádzku"/>
    <m/>
    <n v="10000"/>
    <m/>
    <m/>
    <m/>
    <m/>
    <m/>
  </r>
  <r>
    <m/>
    <x v="0"/>
    <s v="kamerový systém"/>
    <x v="3"/>
    <m/>
    <s v="SZ"/>
    <m/>
    <n v="10000"/>
    <s v="ŠR"/>
    <m/>
    <m/>
    <s v="Ochrana budovy, Obmena technológií nevyhnutných na prevádzku"/>
    <m/>
    <n v="10000"/>
    <m/>
    <m/>
    <m/>
    <m/>
    <m/>
  </r>
  <r>
    <m/>
    <x v="0"/>
    <s v="výmena elektrickej požiarnej signalizácie"/>
    <x v="3"/>
    <m/>
    <s v="SZ"/>
    <m/>
    <n v="10000"/>
    <s v="ŠR"/>
    <m/>
    <m/>
    <s v="Ochrana budovy, Obmena technológií nevyhnutných na prevádzku"/>
    <m/>
    <n v="10000"/>
    <m/>
    <m/>
    <m/>
    <m/>
    <m/>
  </r>
  <r>
    <m/>
    <x v="0"/>
    <s v="kompenzačné zariadenie na jalovú energiu"/>
    <x v="3"/>
    <m/>
    <s v="SZ"/>
    <m/>
    <n v="7500"/>
    <s v="ŠR"/>
    <m/>
    <m/>
    <s v="Ochrana budovy, Obmena technológií nevyhnutných na prevádzku"/>
    <m/>
    <n v="7500"/>
    <m/>
    <m/>
    <m/>
    <m/>
    <m/>
  </r>
  <r>
    <m/>
    <x v="0"/>
    <s v="kompenzačné zariadenie na jalovú energiu"/>
    <x v="3"/>
    <m/>
    <s v="SZ"/>
    <m/>
    <n v="6000"/>
    <s v="ŠR"/>
    <m/>
    <m/>
    <s v="Ochrana budovy, Obmena technológií nevyhnutných na prevádzku"/>
    <m/>
    <n v="6000"/>
    <m/>
    <m/>
    <m/>
    <m/>
    <m/>
  </r>
  <r>
    <m/>
    <x v="0"/>
    <s v="regálový systém"/>
    <x v="3"/>
    <m/>
    <s v="SZ"/>
    <m/>
    <n v="5000"/>
    <s v="ŠR"/>
    <m/>
    <m/>
    <s v="Ochrana budovy, Obmena technológií nevyhnutných na prevádzku"/>
    <m/>
    <n v="5000"/>
    <m/>
    <m/>
    <m/>
    <m/>
    <m/>
  </r>
  <r>
    <m/>
    <x v="0"/>
    <s v="klimatizácia"/>
    <x v="3"/>
    <m/>
    <s v="SZ"/>
    <m/>
    <n v="4200"/>
    <s v="ŠR"/>
    <m/>
    <m/>
    <s v="Ochrana budovy, Obmena technológií nevyhnutných na prevádzku"/>
    <m/>
    <n v="4200"/>
    <m/>
    <m/>
    <m/>
    <m/>
    <m/>
  </r>
  <r>
    <m/>
    <x v="0"/>
    <s v="Dochádzkový systém"/>
    <x v="3"/>
    <m/>
    <s v="SZ"/>
    <m/>
    <n v="4000"/>
    <s v="ŠR"/>
    <m/>
    <m/>
    <s v="Ochrana budovy, Obmena technológií nevyhnutných na prevádzku"/>
    <m/>
    <n v="4000"/>
    <m/>
    <m/>
    <m/>
    <m/>
    <m/>
  </r>
  <r>
    <m/>
    <x v="0"/>
    <s v="klimatizácia do serverovne"/>
    <x v="3"/>
    <m/>
    <s v="SZ"/>
    <m/>
    <n v="4000"/>
    <s v="ŠR"/>
    <m/>
    <m/>
    <s v="Ochrana budovy, Obmena technológií nevyhnutných na prevádzku"/>
    <m/>
    <n v="4000"/>
    <m/>
    <m/>
    <m/>
    <m/>
    <m/>
  </r>
  <r>
    <m/>
    <x v="0"/>
    <s v="dochádzkový systém"/>
    <x v="3"/>
    <m/>
    <s v="SZ"/>
    <m/>
    <n v="3700"/>
    <s v="ŠR"/>
    <m/>
    <m/>
    <s v="Ochrana budovy, Obmena technológií nevyhnutných na prevádzku"/>
    <m/>
    <n v="3700"/>
    <m/>
    <m/>
    <m/>
    <m/>
    <m/>
  </r>
  <r>
    <m/>
    <x v="0"/>
    <s v="kamerový systém"/>
    <x v="3"/>
    <m/>
    <s v="SZ"/>
    <m/>
    <n v="3500"/>
    <s v="ŠR"/>
    <m/>
    <m/>
    <s v="Ochrana budovy, Obmena technológií nevyhnutných na prevádzku"/>
    <m/>
    <n v="3500"/>
    <m/>
    <m/>
    <m/>
    <m/>
    <m/>
  </r>
  <r>
    <m/>
    <x v="0"/>
    <s v="vnútorná siréna a evakuačný rozhlas"/>
    <x v="3"/>
    <m/>
    <s v="SZ"/>
    <m/>
    <n v="3000"/>
    <s v="ŠR"/>
    <m/>
    <m/>
    <s v="Ochrana budovy, Obmena technológií nevyhnutných na prevádzku"/>
    <m/>
    <n v="3000"/>
    <m/>
    <m/>
    <m/>
    <m/>
    <m/>
  </r>
  <r>
    <m/>
    <x v="0"/>
    <s v="dekomp. rozvádzač - OS PB"/>
    <x v="3"/>
    <m/>
    <s v="SZ"/>
    <m/>
    <n v="2880"/>
    <s v="ŠR"/>
    <m/>
    <m/>
    <s v="Ochrana budovy, Obmena technológií nevyhnutných na prevádzku"/>
    <m/>
    <n v="2880"/>
    <m/>
    <m/>
    <m/>
    <m/>
    <m/>
  </r>
  <r>
    <m/>
    <x v="0"/>
    <s v="dekomp. rozvádzač"/>
    <x v="3"/>
    <m/>
    <s v="SZ"/>
    <m/>
    <n v="2800"/>
    <s v="ŠR"/>
    <m/>
    <m/>
    <s v="Ochrana budovy, Obmena technológií nevyhnutných na prevádzku"/>
    <m/>
    <n v="2800"/>
    <m/>
    <m/>
    <m/>
    <m/>
    <m/>
  </r>
  <r>
    <m/>
    <x v="0"/>
    <s v="protipožiarny a elektronický zabezpečovací  systém"/>
    <x v="3"/>
    <m/>
    <s v="SZ"/>
    <m/>
    <n v="2429"/>
    <s v="ŠR"/>
    <m/>
    <m/>
    <s v="Ochrana budovy, Obmena technológií nevyhnutných na prevádzku"/>
    <m/>
    <n v="2429"/>
    <m/>
    <m/>
    <m/>
    <m/>
    <m/>
  </r>
  <r>
    <m/>
    <x v="0"/>
    <s v="ochrana budovy"/>
    <x v="3"/>
    <m/>
    <s v="SZ"/>
    <m/>
    <n v="2400"/>
    <s v="ŠR"/>
    <m/>
    <m/>
    <s v="Ochrana budovy, Obmena technológií nevyhnutných na prevádzku"/>
    <m/>
    <n v="2400"/>
    <m/>
    <m/>
    <m/>
    <m/>
    <m/>
  </r>
  <r>
    <m/>
    <x v="0"/>
    <s v="klimatizačná jednotka do serverovne"/>
    <x v="3"/>
    <m/>
    <s v="SZ"/>
    <m/>
    <n v="2386"/>
    <s v="ŠR"/>
    <m/>
    <m/>
    <s v="Ochrana budovy, Obmena technológií nevyhnutných na prevádzku"/>
    <m/>
    <n v="2386"/>
    <m/>
    <m/>
    <m/>
    <m/>
    <m/>
  </r>
  <r>
    <m/>
    <x v="0"/>
    <s v="dochádzkový systém"/>
    <x v="3"/>
    <m/>
    <s v="SZ"/>
    <m/>
    <n v="2210"/>
    <s v="ŠR"/>
    <m/>
    <m/>
    <s v="Ochrana budovy, Obmena technológií nevyhnutných na prevádzku"/>
    <m/>
    <n v="2210"/>
    <m/>
    <m/>
    <m/>
    <m/>
    <m/>
  </r>
  <r>
    <m/>
    <x v="0"/>
    <s v="projekt požiarnej bezpečnosti"/>
    <x v="3"/>
    <m/>
    <s v="SZ"/>
    <m/>
    <n v="1500"/>
    <s v="ŠR"/>
    <m/>
    <m/>
    <s v="Ochrana budovy, Obmena technológií nevyhnutných na prevádzku"/>
    <m/>
    <n v="1500"/>
    <m/>
    <m/>
    <m/>
    <m/>
    <m/>
  </r>
  <r>
    <m/>
    <x v="0"/>
    <s v="signalizácia ohrozenia"/>
    <x v="3"/>
    <m/>
    <s v="SZ"/>
    <m/>
    <n v="500"/>
    <s v="ŠR"/>
    <m/>
    <m/>
    <s v="Ochrana budovy, Obmena technológií nevyhnutných na prevádzku"/>
    <m/>
    <n v="500"/>
    <m/>
    <m/>
    <m/>
    <m/>
    <m/>
  </r>
  <r>
    <n v="1"/>
    <x v="1"/>
    <s v="Rekonštrukcia tepelnej obálky ubytovacích väzenských objektov (ústav Banská Bystrica-Kráľová,  Dubnica nad Váhom, Košice, nemocnica pre obv.  a ods. Trenčín, Nitra, Leopoldov)"/>
    <x v="0"/>
    <s v="PP+R"/>
    <s v="SZ"/>
    <s v="PP+R"/>
    <n v="61000000"/>
    <s v="ŠR"/>
    <n v="2026"/>
    <n v="2030"/>
    <s v="Zvyšovanie energetickej efektivity budov štátu. Dôstojné podmienky pre pre väznené osoby a pre výkon služobných činností personálu ZVJS"/>
    <m/>
    <m/>
    <m/>
    <m/>
    <n v="61000000"/>
    <m/>
    <m/>
  </r>
  <r>
    <n v="1"/>
    <x v="1"/>
    <s v="Rekonštrukcia tepelnej obálky ubytovacích väzenských objektov (ústav Želiezovce, Nitra Chrenová, Ružomberok, Levoča, Košice Šaca)"/>
    <x v="0"/>
    <s v="PP+R"/>
    <s v="SZ"/>
    <s v="PP+R"/>
    <n v="52980000"/>
    <s v="ŠR"/>
    <n v="2022"/>
    <n v="2030"/>
    <s v="Zvyšovanie energetickej efektivity budov štátu. Dôstojné podmienky pre pre väznené osoby a pre výkon služobných činností personálu ZVJS"/>
    <m/>
    <n v="260000"/>
    <n v="5000000"/>
    <n v="4000000"/>
    <n v="43720000"/>
    <m/>
    <m/>
  </r>
  <r>
    <n v="1"/>
    <x v="1"/>
    <s v="Výstavba objektu pre výkon trestu ÚVV a ÚVTOS Žilina"/>
    <x v="0"/>
    <s v="PP+R"/>
    <s v="Z +SP +PO"/>
    <s v="PP+R"/>
    <n v="8000000"/>
    <s v="ŠR"/>
    <n v="2020"/>
    <n v="2023"/>
    <s v="Dôstojné podmienky pre zamestnancov a väznených v rámci ZVJS"/>
    <n v="170000"/>
    <n v="5200000"/>
    <n v="2630000"/>
    <m/>
    <m/>
    <m/>
    <m/>
  </r>
  <r>
    <n v="1"/>
    <x v="1"/>
    <s v="Rekonštrukcia objektu č. 19 v ÚVTOS a ÚVV Leopoldov "/>
    <x v="0"/>
    <s v="PP+R"/>
    <s v="SZ"/>
    <s v="PP+R"/>
    <n v="2802000"/>
    <s v="ŠR"/>
    <n v="2022"/>
    <n v="2023"/>
    <s v="Dôstojné podmienky pre zamestnancov a väznených v rámci ZVJS"/>
    <m/>
    <n v="100000"/>
    <n v="2702000"/>
    <m/>
    <m/>
    <m/>
    <m/>
  </r>
  <r>
    <n v="1"/>
    <x v="1"/>
    <s v="Rekonštrukcia a modernizácia ČOV v ústave Sučany"/>
    <x v="0"/>
    <s v="PP+R"/>
    <s v="Z +O"/>
    <s v="PP+R"/>
    <n v="1175000"/>
    <s v="ŠR"/>
    <n v="2021"/>
    <n v="2022"/>
    <s v="Zvyšovanie energetickej efektivity budov štátu"/>
    <n v="160000"/>
    <n v="1015000"/>
    <m/>
    <m/>
    <m/>
    <m/>
    <m/>
  </r>
  <r>
    <n v="1"/>
    <x v="1"/>
    <s v="Rekonštrukcia rozvodov ZTI a sociálnych priestorov v ÚVV a ÚVTOS Banská Bystrica "/>
    <x v="0"/>
    <s v="PP+R"/>
    <s v="Z"/>
    <s v="PP+R"/>
    <n v="900000"/>
    <s v="ŠR"/>
    <n v="2020"/>
    <n v="2022"/>
    <s v="Dôstojné podmienky pre zamestnancov a väznených v rámci ZVJS"/>
    <n v="296756"/>
    <n v="603244"/>
    <m/>
    <m/>
    <m/>
    <m/>
    <m/>
  </r>
  <r>
    <n v="1"/>
    <x v="1"/>
    <s v="Rekonštrukcia tepelného hospodárstva a areálových rozvodov tepla ubytovacieho zariadenia ZVJS Mlynská dolina Mlynská dolina"/>
    <x v="0"/>
    <s v="PP+R"/>
    <s v="Z"/>
    <s v="PP+R"/>
    <n v="895995"/>
    <s v="ŠR"/>
    <n v="2020"/>
    <n v="2021"/>
    <s v=" Zvyšovanie energetickej efektivity budov štátu"/>
    <n v="895995"/>
    <m/>
    <m/>
    <m/>
    <m/>
    <m/>
    <m/>
  </r>
  <r>
    <n v="2"/>
    <x v="1"/>
    <s v="Rekonštrukcia a modernizácia  objektu monobloku v ÚVTOS Hrnčiarovce nad Parnou - tepelná obálka"/>
    <x v="0"/>
    <s v="PP+R"/>
    <s v="SZ"/>
    <s v="PP+R"/>
    <n v="16300000"/>
    <s v="ŠR"/>
    <n v="2024"/>
    <n v="2030"/>
    <s v="Zvyšovanie energetickej efektivity budov štátu,Dôstojné podmienky pre pre väznené osoby a pre výkon služobných činností personálu ZVJS"/>
    <m/>
    <m/>
    <m/>
    <n v="300000"/>
    <n v="16000000"/>
    <m/>
    <m/>
  </r>
  <r>
    <n v="2"/>
    <x v="1"/>
    <s v="Rekonštrukcia a modernizácia tepelného hospodárstva (v ústave Sučany, OO Sabinov)"/>
    <x v="0"/>
    <s v="PP+R"/>
    <s v="SZ"/>
    <s v="PP+R"/>
    <n v="2655000"/>
    <s v="ŠR"/>
    <n v="2022"/>
    <n v="2024"/>
    <s v="Zvyšovanie energetickej efektivity budov štátu"/>
    <m/>
    <n v="105000"/>
    <n v="1600000"/>
    <n v="950000"/>
    <m/>
    <m/>
    <m/>
  </r>
  <r>
    <n v="3"/>
    <x v="1"/>
    <s v="Rekonštrukcia obj. č. 6 ubytovňa odsúdených - Ilava"/>
    <x v="0"/>
    <s v="PP+R"/>
    <s v="SZ"/>
    <s v="PP+R"/>
    <n v="3253000"/>
    <s v="ŠR"/>
    <n v="2026"/>
    <n v="2030"/>
    <s v="Dôstojné podmienky pre zamestnancov a väznených v rámci ZVJS"/>
    <m/>
    <m/>
    <m/>
    <m/>
    <n v="3253000"/>
    <m/>
    <m/>
  </r>
  <r>
    <n v="3"/>
    <x v="1"/>
    <s v="Rekonštrukcia ohradného múru v ÚVTOS Košice Šaca"/>
    <x v="0"/>
    <s v="PP+R"/>
    <s v="SZ"/>
    <s v="PP+R"/>
    <n v="1200000"/>
    <s v="ŠR"/>
    <n v="2021"/>
    <n v="2021"/>
    <s v="Zabezpečenie budovania a rozvoja bezpečnostných a komunikačných systémov ústavov zboru"/>
    <n v="1200000"/>
    <m/>
    <m/>
    <m/>
    <m/>
    <m/>
    <m/>
  </r>
  <r>
    <n v="4"/>
    <x v="1"/>
    <s v="Rekonštrukcia  tepelného hospodárstva (v ústave Banská Bystrica-Kráľová, Dubnica nad Váhom, Košice, Trenčín, Nitra, Leopoldov, Hrnčiarovce nad Parnou)"/>
    <x v="0"/>
    <s v="PP+R"/>
    <s v="SZ"/>
    <s v="PP+R"/>
    <n v="16500000"/>
    <s v="ŠR"/>
    <n v="2026"/>
    <n v="2030"/>
    <s v="Zvyšovanie energetickej efektivity budov štátu"/>
    <m/>
    <m/>
    <m/>
    <m/>
    <n v="16500000"/>
    <m/>
    <m/>
  </r>
  <r>
    <n v="4"/>
    <x v="1"/>
    <s v="Rekonštrukcia a modernizácia tepelného hospodárstva (v ústave Košice-Šaca, Prešov, Želiezovce, Žilina, Nitra-Chrenová, Ružomberok, Levoča, Ilava, LRS Kováčová)"/>
    <x v="0"/>
    <s v="PP+R"/>
    <s v="SZ"/>
    <s v="PP+R"/>
    <n v="10050000"/>
    <s v="ŠR"/>
    <n v="2023"/>
    <n v="2030"/>
    <s v="Zvyšovanie energetickej efektivity budov štátu"/>
    <m/>
    <m/>
    <n v="150000"/>
    <n v="2850000"/>
    <n v="7050000"/>
    <m/>
    <m/>
  </r>
  <r>
    <n v="4"/>
    <x v="1"/>
    <s v="Rekonštrukcia objektov ubytovne v ÚVTOS Dubnica n/Váhom"/>
    <x v="0"/>
    <s v="PP+R"/>
    <s v="SZ"/>
    <s v="PP+R"/>
    <n v="8000000"/>
    <s v="ŠR"/>
    <n v="2026"/>
    <n v="2030"/>
    <s v="Dôstojné podmienky pre zamestnancov a väznených v rámci ZVJS"/>
    <m/>
    <m/>
    <m/>
    <m/>
    <n v="8000000"/>
    <m/>
    <m/>
  </r>
  <r>
    <n v="4"/>
    <x v="1"/>
    <s v="Rekonštrukcia objektu OO Šváby pri ÚVTOS Prešov - zriadenie oddelenia výkonu trestu pre odsúdené ženy"/>
    <x v="0"/>
    <s v="PP+R"/>
    <s v="SZ"/>
    <s v="PP+R"/>
    <n v="4500000"/>
    <s v="ŠR"/>
    <n v="2022"/>
    <n v="2023"/>
    <s v="Zvyšovanie energetickej efektivity budov štátu,Dôstojné podmienky pre pre väznené osoby a pre výkon služobných činností personálu ZVJS"/>
    <m/>
    <n v="1300000"/>
    <n v="3200000"/>
    <m/>
    <m/>
    <m/>
    <m/>
  </r>
  <r>
    <n v="5"/>
    <x v="1"/>
    <s v="Rozšírenie ubytovacej kapacity v ústave Nitra-Chrenová"/>
    <x v="0"/>
    <s v="PP+R"/>
    <s v="SZ"/>
    <s v="PP+R"/>
    <n v="8000000"/>
    <s v="ŠR"/>
    <n v="2023"/>
    <n v="2025"/>
    <s v="Dôstojné podmienky pre zamestnancov a väznených v rámci ZVJS"/>
    <m/>
    <m/>
    <n v="150000"/>
    <n v="4000000"/>
    <n v="3850000"/>
    <m/>
    <m/>
  </r>
  <r>
    <n v="5"/>
    <x v="1"/>
    <s v="Rekonštrukcia výrobnej haly v ÚVTOS Sučany"/>
    <x v="0"/>
    <s v="PP+R"/>
    <s v="I"/>
    <s v="PP+R"/>
    <n v="2778000"/>
    <s v="ŠR"/>
    <n v="2021"/>
    <n v="2022"/>
    <s v="Dôstojné podmienky pre zamestnancov a väznených v rámci ZVJS"/>
    <n v="128000"/>
    <n v="2650000"/>
    <m/>
    <m/>
    <m/>
    <m/>
    <m/>
  </r>
  <r>
    <n v="6"/>
    <x v="1"/>
    <s v="Viacúčelový komplex objekt č. 3 v ústave Ilava"/>
    <x v="0"/>
    <s v="PP+R"/>
    <s v="SZ"/>
    <s v="PP+R"/>
    <n v="7495000"/>
    <s v="ŠR"/>
    <n v="2022"/>
    <n v="2024"/>
    <s v="Dôstojné podmienky pre zamestnancov a väznených v rámci ZVJS"/>
    <m/>
    <n v="300000"/>
    <n v="3300000"/>
    <n v="300000"/>
    <n v="3595000"/>
    <m/>
    <m/>
  </r>
  <r>
    <n v="6"/>
    <x v="1"/>
    <s v="Rekonštrukcia čistiarne odpadových vôd v ÚVTOS Želiezovce a ÚVV a ÚVTOS Leopoldov"/>
    <x v="0"/>
    <s v="PP+R"/>
    <s v="SZ"/>
    <s v="PP+R"/>
    <n v="2200000"/>
    <s v="ŠR"/>
    <n v="2026"/>
    <n v="2030"/>
    <s v="Zvyšovanie energetickej efektivity budov štátu"/>
    <m/>
    <m/>
    <m/>
    <m/>
    <n v="2200000"/>
    <m/>
    <m/>
  </r>
  <r>
    <n v="6"/>
    <x v="1"/>
    <s v="Výstavba čistiarne odpadových vôd v ÚVTOS Hrnčiarovce nad Parnou"/>
    <x v="0"/>
    <s v="PP+R"/>
    <s v="SZ"/>
    <s v="PP+R"/>
    <n v="860000"/>
    <s v="ŠR"/>
    <n v="2026"/>
    <n v="2030"/>
    <s v="Zvyšovanie energetickej efektivity budov štátu"/>
    <m/>
    <m/>
    <m/>
    <m/>
    <n v="860000"/>
    <m/>
    <m/>
  </r>
  <r>
    <n v="7"/>
    <x v="1"/>
    <s v="Odstraňovanie havarijných stavov v oblasti nehnuteľného majetku"/>
    <x v="0"/>
    <s v="R"/>
    <s v="SZ"/>
    <s v="R"/>
    <n v="10000000"/>
    <s v="ŠR"/>
    <n v="2021"/>
    <n v="2030"/>
    <s v="Dôstojné podmienky pre zamestnancov a väznených v rámci ZVJS"/>
    <n v="1000000"/>
    <n v="1000000"/>
    <n v="1000000"/>
    <n v="1000000"/>
    <n v="6000000"/>
    <m/>
    <m/>
  </r>
  <r>
    <n v="7"/>
    <x v="1"/>
    <s v="Komplexná rekonštrukcia objektov ústavu Žilina"/>
    <x v="0"/>
    <s v="PP+R"/>
    <s v="SZ"/>
    <s v="PP+R"/>
    <n v="6570000"/>
    <s v="ŠR"/>
    <n v="2022"/>
    <n v="2025"/>
    <s v="Dôstojné podmienky pre zamestnancov a väznených v rámci ZVJS"/>
    <m/>
    <n v="570000"/>
    <n v="3000000"/>
    <n v="2350000"/>
    <n v="650000"/>
    <m/>
    <m/>
  </r>
  <r>
    <n v="7"/>
    <x v="1"/>
    <s v="Nadstavba objektov F a N v Nemocnici pre obvinených a odsúdených a ÚVTOS Trenčín"/>
    <x v="0"/>
    <s v="PP+R"/>
    <s v="SZ"/>
    <s v="PP+R"/>
    <n v="4560000"/>
    <s v="ŠR"/>
    <n v="2022"/>
    <n v="2023"/>
    <s v="Dôstojné podmienky pre zamestnancov a väznených v rámci ZVJS"/>
    <m/>
    <n v="560000"/>
    <n v="4000000"/>
    <m/>
    <m/>
    <m/>
    <m/>
  </r>
  <r>
    <n v="8"/>
    <x v="1"/>
    <s v="Výstavba hál v ÚVTOS Košice Šaca a ÚVTOS Hrnčiarovce nad Parnou"/>
    <x v="0"/>
    <s v="PP+R"/>
    <s v="SZ"/>
    <s v="PP+R"/>
    <n v="5100000"/>
    <s v="ŠR"/>
    <n v="2023"/>
    <n v="2025"/>
    <s v="Dôstojné podmienky pre zamestnancov a väznených v rámci ZVJS"/>
    <m/>
    <m/>
    <n v="350000"/>
    <n v="2800000"/>
    <n v="1950000"/>
    <m/>
    <m/>
  </r>
  <r>
    <n v="10"/>
    <x v="1"/>
    <s v="Rekonštrukcia stravovacej prevádzky ústavu Košice – Šaca, Hrnčiarovce nad Parnou"/>
    <x v="0"/>
    <s v="PP+R"/>
    <s v="SZ"/>
    <s v="PP+R"/>
    <n v="4500000"/>
    <s v="ŠR"/>
    <n v="2026"/>
    <n v="2030"/>
    <s v="Dôstojné podmienky pre zamestnancov a väznených v rámci ZVJS"/>
    <m/>
    <m/>
    <m/>
    <m/>
    <n v="4500000"/>
    <m/>
    <m/>
  </r>
  <r>
    <n v="10"/>
    <x v="1"/>
    <s v="Rekonštrukcia vnútorných priestorov stravovacích prevádzok v ÚVTOS Želiezovce a ÚVV a ÚVTOS Prešov"/>
    <x v="0"/>
    <s v="PP+R"/>
    <s v="SZ"/>
    <s v="PP+R"/>
    <n v="4160000"/>
    <s v="ŠR"/>
    <n v="2023"/>
    <n v="2030"/>
    <s v="Dôstojné podmienky pre zamestnancov a väznených v rámci ZVJS"/>
    <m/>
    <m/>
    <n v="160000"/>
    <n v="2000000"/>
    <n v="2000000"/>
    <m/>
    <m/>
  </r>
  <r>
    <n v="11"/>
    <x v="1"/>
    <s v="Rekonštrukcia centrálnej spádovej práčovne v ústave Želiezovce, Sučany"/>
    <x v="0"/>
    <s v="PP+R"/>
    <s v="SZ"/>
    <s v="PP+R"/>
    <n v="2500000"/>
    <s v="ŠR"/>
    <n v="2026"/>
    <n v="2030"/>
    <s v=" Zvyšovanie energetickej efektivity budov štátu"/>
    <m/>
    <m/>
    <m/>
    <m/>
    <n v="2500000"/>
    <m/>
    <m/>
  </r>
  <r>
    <n v="11"/>
    <x v="1"/>
    <s v="Rekonštrukcia centrálnej spádovej práčovne v ústave Leopoldov, Ilava"/>
    <x v="0"/>
    <s v="PP+R"/>
    <s v="SZ"/>
    <s v="PP+R"/>
    <n v="2000000"/>
    <s v="ŠR"/>
    <n v="2023"/>
    <n v="2024"/>
    <s v=" Zvyšovanie energetickej efektivity budov štátu"/>
    <m/>
    <m/>
    <n v="1000000"/>
    <n v="1000000"/>
    <m/>
    <m/>
    <m/>
  </r>
  <r>
    <n v="12"/>
    <x v="1"/>
    <s v="Výstavba školiaceho a výcvikového strediska ZVJS"/>
    <x v="0"/>
    <s v="PP+R"/>
    <s v="SZ"/>
    <s v="PP+R"/>
    <n v="15000000"/>
    <s v="ŠR"/>
    <n v="2026"/>
    <n v="2030"/>
    <s v="Dôstojné podmienky pre zamestnancov a väznených v rámci ZVJS"/>
    <m/>
    <m/>
    <m/>
    <m/>
    <n v="15000000"/>
    <m/>
    <m/>
  </r>
  <r>
    <n v="13"/>
    <x v="1"/>
    <s v="Rekonštrukcia prevádzkových priestorov Levoča"/>
    <x v="0"/>
    <s v="PP+R"/>
    <s v="SZ"/>
    <s v="PP+R"/>
    <n v="3200000"/>
    <s v="ŠR"/>
    <n v="2026"/>
    <n v="2030"/>
    <s v="Dôstojné podmienky pre zamestnancov a väznených v rámci ZVJS"/>
    <m/>
    <m/>
    <m/>
    <m/>
    <n v="3200000"/>
    <m/>
    <m/>
  </r>
  <r>
    <n v="1"/>
    <x v="1"/>
    <s v="Vytvoriť geografický cluster datacentra zboru"/>
    <x v="1"/>
    <s v="PP"/>
    <s v="SZ"/>
    <m/>
    <n v="1000000"/>
    <s v="ŠR"/>
    <n v="2025"/>
    <n v="2025"/>
    <s v="Zabezpečovanie obmeny hardwarového a softwarového vybavenia v zbore z dôvodu morálnej alebo fyzickej zastaranosti "/>
    <m/>
    <m/>
    <m/>
    <m/>
    <n v="1000000"/>
    <m/>
    <m/>
  </r>
  <r>
    <n v="1"/>
    <x v="1"/>
    <s v="Vytvoriť zálohovacie/replikačné datacentrum zboru"/>
    <x v="1"/>
    <s v="PP"/>
    <s v="SZ"/>
    <m/>
    <n v="200000"/>
    <s v="ŠR"/>
    <n v="2023"/>
    <n v="2023"/>
    <s v="Zabezpečovanie obmeny hardwarového a softwarového vybavenia v zbore z dôvodu morálnej alebo fyzickej zastaranosti "/>
    <m/>
    <m/>
    <n v="200000"/>
    <m/>
    <m/>
    <m/>
    <m/>
  </r>
  <r>
    <n v="2"/>
    <x v="1"/>
    <s v="zabezpečenie obmeny aktívnych a pasívnych prvkov sieťovej infraštruktúry zboru"/>
    <x v="1"/>
    <s v="PP"/>
    <s v="SZ"/>
    <m/>
    <n v="1800000"/>
    <s v="ŠR"/>
    <n v="2022"/>
    <n v="2024"/>
    <s v="Zabezpečovanie obmeny hardwarového a softwarového vybavenia v zbore z dôvodu morálnej alebo fyzickej zastaranosti "/>
    <m/>
    <n v="600000"/>
    <n v="600000"/>
    <n v="600000"/>
    <m/>
    <m/>
    <m/>
  </r>
  <r>
    <n v="2"/>
    <x v="1"/>
    <s v="Nasadiť prostriedky autentifikácie používateľov Informačného systému zboru prostredníctvom biometrie alebo dvojcestnej autentifikácie, identifikačných kariet a jednoznačných identifikátorov"/>
    <x v="1"/>
    <s v="PP"/>
    <s v="SZ"/>
    <m/>
    <n v="250000"/>
    <s v="ŠR"/>
    <n v="2022"/>
    <n v="2023"/>
    <s v="Zabezpečovanie obmeny hardwarového a softwarového vybavenia v zbore z dôvodu morálnej alebo fyzickej zastaranosti "/>
    <m/>
    <n v="120000"/>
    <n v="130000"/>
    <m/>
    <m/>
    <m/>
    <m/>
  </r>
  <r>
    <n v="2"/>
    <x v="1"/>
    <s v="zabezpečenie obmeny serverov zabezpečujúcich prostredie v rámci modulu „Zdravotnícky informačný systém“ zboru"/>
    <x v="1"/>
    <s v="PP"/>
    <s v="SZ"/>
    <m/>
    <n v="60000"/>
    <s v="ŠR"/>
    <n v="2022"/>
    <n v="2022"/>
    <s v="Zabezpečenie budovania a rozvoja bezpečnostných a komunikačných systémov ústavov zboru"/>
    <m/>
    <n v="60000"/>
    <m/>
    <m/>
    <m/>
    <m/>
    <m/>
  </r>
  <r>
    <n v="2"/>
    <x v="1"/>
    <s v="zabezpečenie obmeny licencií emailových serverov a  databázových serverov spolu s užívateľskými licenciami (CAL)"/>
    <x v="1"/>
    <s v="PP"/>
    <s v="SZ"/>
    <m/>
    <n v="160000"/>
    <s v="ŠR"/>
    <n v="2024"/>
    <n v="2024"/>
    <s v="Zabezpečenie budovania a rozvoja bezpečnostných a komunikačných systémov ústavov zboru"/>
    <m/>
    <m/>
    <m/>
    <n v="160000"/>
    <m/>
    <m/>
    <m/>
  </r>
  <r>
    <n v="2"/>
    <x v="1"/>
    <s v="zabezpečenie obmeny serverov a diskových polí určených pre účely zabezpečenia virtuálneho prostredia v rámci datacentier organizačných zložiek zboru"/>
    <x v="1"/>
    <s v="PP"/>
    <s v="SZ"/>
    <m/>
    <n v="1200000"/>
    <s v="ŠR"/>
    <n v="2024"/>
    <n v="2025"/>
    <s v="Zabezpečenie budovania a rozvoja častí Informačného systému zboru"/>
    <m/>
    <m/>
    <m/>
    <n v="480000"/>
    <n v="720000"/>
    <m/>
    <m/>
  </r>
  <r>
    <n v="2"/>
    <x v="1"/>
    <s v="Zabezpečiť obmenu systému zálohovania a obnovy (BCP) aplikácií a serverov produkčnej prevádzky v rámci centrálneho datacentra na Generálnom riaditeľstve zboru"/>
    <x v="1"/>
    <s v="PP"/>
    <s v="SZ"/>
    <m/>
    <n v="1500000"/>
    <s v="ŠR"/>
    <n v="2024"/>
    <n v="2024"/>
    <s v="Zabezpečenie budovania a rozvoja častí Informačného systému zboru"/>
    <m/>
    <m/>
    <m/>
    <n v="1500000"/>
    <m/>
    <m/>
    <m/>
  </r>
  <r>
    <n v="2"/>
    <x v="1"/>
    <s v="zabezpečenie obmeny/upgrade serverov zabezpečujúcich beh virtualizačného prostredia datacentra na Generálnom riaditeľstve zboru"/>
    <x v="1"/>
    <s v="PP"/>
    <s v="SZ"/>
    <m/>
    <n v="200000"/>
    <s v="ŠR"/>
    <n v="2023"/>
    <n v="2023"/>
    <s v="Zabezpečenie zvýšenia bezpečnosti a monitoringu v prostredí sietí a IS zboru"/>
    <m/>
    <m/>
    <n v="200000"/>
    <m/>
    <m/>
    <m/>
    <m/>
  </r>
  <r>
    <n v="3"/>
    <x v="1"/>
    <s v="zabezpečenie generačnej výmeny a modernizácie technických prostriedkov určených na prácu s utajovanými skutočnosťami"/>
    <x v="1"/>
    <s v="PP"/>
    <s v="SZ"/>
    <m/>
    <n v="200000"/>
    <s v="ŠR"/>
    <n v="2023"/>
    <n v="2023"/>
    <s v="Zabezpečenie zvýšenia bezpečnosti a monitoringu v prostredí sietí a IS zboru"/>
    <m/>
    <m/>
    <n v="200000"/>
    <m/>
    <m/>
    <m/>
    <m/>
  </r>
  <r>
    <n v="3"/>
    <x v="1"/>
    <s v="Vytvoriť monitorovacie a dohľadové centrum (SIEM a SOC)"/>
    <x v="1"/>
    <s v="PP"/>
    <s v="SZ"/>
    <m/>
    <n v="1500000"/>
    <s v="ŠR"/>
    <n v="2026"/>
    <n v="2026"/>
    <s v="Zabezpečenie zvýšenia bezpečnosti a monitoringu v prostredí sietí a IS zboru"/>
    <m/>
    <m/>
    <m/>
    <m/>
    <m/>
    <n v="1500000"/>
    <m/>
  </r>
  <r>
    <n v="4"/>
    <x v="1"/>
    <s v="Vybaviť každý ústav dostatočným počtom kioskov / tabletov určených na elektronickú komunikáciu väznených osôb s personálom zboru (podávanie elektronických žiadaniek) – jedno koncové zariadenie na maximálne 20 väznených osôb"/>
    <x v="1"/>
    <s v="PP"/>
    <s v="SZ"/>
    <m/>
    <n v="500000"/>
    <s v="ŠR"/>
    <n v="2024"/>
    <n v="2024"/>
    <s v="Zabezpečenie zvýšenia bezpečnosti a monitoringu v prostredí sietí a IS zboru"/>
    <m/>
    <m/>
    <m/>
    <n v="500000"/>
    <m/>
    <m/>
    <m/>
  </r>
  <r>
    <n v="1"/>
    <x v="1"/>
    <s v="Obmena vozového parku"/>
    <x v="2"/>
    <m/>
    <s v="DI"/>
    <m/>
    <n v="8476500"/>
    <s v="ŠR"/>
    <n v="2021"/>
    <n v="2030"/>
    <s v="Bezpečná a efektívna preprava zamestnancov a väznených, nákladová úspora, rozvoj elektromobility - znižovanie emisií."/>
    <n v="170000"/>
    <n v="909500"/>
    <n v="1108000"/>
    <n v="1781000"/>
    <n v="4508000"/>
    <m/>
    <m/>
  </r>
  <r>
    <n v="1"/>
    <x v="1"/>
    <s v="Obmena zdravotníckych prístrojov a zariadení"/>
    <x v="3"/>
    <s v="R"/>
    <s v="SZ"/>
    <s v="R"/>
    <n v="2300000"/>
    <s v="ŠR"/>
    <n v="2022"/>
    <n v="2030"/>
    <s v="Vyhovujúce materiálne a technologické vybavenie zdravotníckych zariadení ústavov zboru a Nemocnice pre obvinených a odsúdených"/>
    <n v="50000"/>
    <n v="250000"/>
    <n v="250000"/>
    <n v="250000"/>
    <n v="1500000"/>
    <m/>
    <m/>
  </r>
  <r>
    <n v="1"/>
    <x v="1"/>
    <s v="Digitalizácia RTG prístrojov zdravotníckych zariadení ústavov na výkon väzby Zboru väzenskej a justičnej stráže + digitalizácia zubných RTG"/>
    <x v="3"/>
    <s v="PP+R"/>
    <s v="SZ"/>
    <s v="PP+R"/>
    <n v="984000"/>
    <s v="ŠR"/>
    <n v="2022"/>
    <n v="2022"/>
    <s v="Vyhovujúce materiálne a technologické vybavenie zdravotníckych zariadení ústavov zboru a Nemocnice pre obvinených a odsúdených"/>
    <m/>
    <n v="984000"/>
    <m/>
    <m/>
    <m/>
    <m/>
    <m/>
  </r>
  <r>
    <n v="2"/>
    <x v="1"/>
    <s v="Obmena práčovníckych technológií"/>
    <x v="3"/>
    <m/>
    <m/>
    <m/>
    <n v="3063950"/>
    <s v="ŠR"/>
    <n v="2021"/>
    <n v="2030"/>
    <s v="Obmena technológií nevyhnutných na prevádzku väzenských zariadení"/>
    <n v="63950"/>
    <n v="350000"/>
    <n v="350000"/>
    <n v="400000"/>
    <n v="1900000"/>
    <m/>
    <m/>
  </r>
  <r>
    <n v="2"/>
    <x v="1"/>
    <s v="Obmena stravovacích (gastro)  technológií                 "/>
    <x v="3"/>
    <m/>
    <m/>
    <m/>
    <n v="2910000"/>
    <s v="ŠR"/>
    <n v="2021"/>
    <n v="2030"/>
    <s v="Obmena technológií nevyhnutných na prevádzku väzenských zariadení"/>
    <n v="60000"/>
    <n v="350000"/>
    <n v="350000"/>
    <n v="350000"/>
    <n v="1800000"/>
    <m/>
    <m/>
  </r>
</pivotCacheRecords>
</file>

<file path=xl/pivotCache/pivotCacheRecords2.xml><?xml version="1.0" encoding="utf-8"?>
<pivotCacheRecords xmlns="http://schemas.openxmlformats.org/spreadsheetml/2006/main" xmlns:r="http://schemas.openxmlformats.org/officeDocument/2006/relationships" count="367">
  <r>
    <n v="1"/>
    <x v="0"/>
    <x v="0"/>
    <x v="0"/>
    <m/>
    <s v="SZ"/>
    <m/>
    <n v="175248855.10080001"/>
    <x v="0"/>
    <n v="2022"/>
    <n v="2024"/>
    <s v="1. Dôstojné podmienky pre klientov súdov a pracovníkov justície, 2. Zvyšovanie energetickej efektivity budov štátu"/>
    <n v="261"/>
    <m/>
    <m/>
    <m/>
  </r>
  <r>
    <n v="1"/>
    <x v="0"/>
    <x v="1"/>
    <x v="0"/>
    <m/>
    <s v="SZ"/>
    <m/>
    <n v="74870402"/>
    <x v="0"/>
    <n v="2022"/>
    <n v="2024"/>
    <s v="1. Dôstojné podmienky pre klientov súdov a pracovníkov justície, 2. Zvyšovanie energetickej efektivity budov štátu"/>
    <n v="261"/>
    <m/>
    <m/>
    <m/>
  </r>
  <r>
    <n v="2"/>
    <x v="0"/>
    <x v="2"/>
    <x v="0"/>
    <m/>
    <s v="SZ"/>
    <m/>
    <n v="42000000"/>
    <x v="0"/>
    <n v="2022"/>
    <n v="2024"/>
    <s v="1. Dôstojné podmienky pre klientov súdov a pracovníkov justície, 2. Zvyšovanie energetickej efektivity budov štátu"/>
    <n v="200"/>
    <m/>
    <m/>
    <m/>
  </r>
  <r>
    <n v="3"/>
    <x v="0"/>
    <x v="3"/>
    <x v="0"/>
    <m/>
    <s v="SZ"/>
    <m/>
    <n v="1491071"/>
    <x v="0"/>
    <m/>
    <m/>
    <s v="1. Dôstojné podmienky pre klientov súdov a pracovníkov justície, 2. Zvyšovanie energetickej efektivity budov štátu"/>
    <n v="167"/>
    <m/>
    <m/>
    <m/>
  </r>
  <r>
    <m/>
    <x v="0"/>
    <x v="4"/>
    <x v="0"/>
    <m/>
    <s v="SZ"/>
    <m/>
    <n v="657600"/>
    <x v="0"/>
    <m/>
    <m/>
    <s v="1. Dôstojné podmienky pre klientov súdov a pracovníkov justície, 2. Zvyšovanie energetickej efektivity budov štátu"/>
    <m/>
    <m/>
    <m/>
    <m/>
  </r>
  <r>
    <n v="4"/>
    <x v="0"/>
    <x v="5"/>
    <x v="0"/>
    <m/>
    <s v="SZ"/>
    <m/>
    <n v="1683000"/>
    <x v="0"/>
    <m/>
    <m/>
    <s v="1. Dôstojné podmienky pre klientov súdov a pracovníkov justície"/>
    <n v="166"/>
    <m/>
    <m/>
    <m/>
  </r>
  <r>
    <n v="7"/>
    <x v="0"/>
    <x v="6"/>
    <x v="0"/>
    <m/>
    <s v="SZ"/>
    <m/>
    <n v="30400000"/>
    <x v="0"/>
    <m/>
    <m/>
    <s v="1. Dôstojné podmienky pre klientov súdov a pracovníkov justície, 2. Zvyšovanie energetickej efektivity budov štátu"/>
    <n v="133"/>
    <m/>
    <m/>
    <m/>
  </r>
  <r>
    <n v="6"/>
    <x v="0"/>
    <x v="7"/>
    <x v="0"/>
    <m/>
    <s v="SZ"/>
    <m/>
    <n v="7682916"/>
    <x v="0"/>
    <m/>
    <m/>
    <s v="1. Dôstojné podmienky pre klientov súdov a pracovníkov justície"/>
    <n v="147"/>
    <m/>
    <m/>
    <m/>
  </r>
  <r>
    <n v="6"/>
    <x v="0"/>
    <x v="8"/>
    <x v="0"/>
    <m/>
    <s v="SZ"/>
    <m/>
    <n v="1267836"/>
    <x v="0"/>
    <m/>
    <m/>
    <s v="1. Dôstojné podmienky pre klientov súdov a pracovníkov justície, 2. Zvyšovanie energetickej efektivity budov štátu"/>
    <n v="147"/>
    <m/>
    <m/>
    <m/>
  </r>
  <r>
    <n v="7"/>
    <x v="0"/>
    <x v="9"/>
    <x v="0"/>
    <m/>
    <s v="SZ"/>
    <m/>
    <n v="1070000"/>
    <x v="0"/>
    <m/>
    <m/>
    <s v="1. Dôstojné podmienky pre klientov súdov a pracovníkov justície"/>
    <n v="139"/>
    <m/>
    <m/>
    <m/>
  </r>
  <r>
    <n v="8"/>
    <x v="0"/>
    <x v="10"/>
    <x v="0"/>
    <m/>
    <s v="SZ"/>
    <m/>
    <n v="2500000"/>
    <x v="0"/>
    <m/>
    <m/>
    <s v="1. Dôstojné podmienky pre klientov súdov a pracovníkov justície"/>
    <n v="133"/>
    <m/>
    <m/>
    <m/>
  </r>
  <r>
    <n v="8"/>
    <x v="0"/>
    <x v="11"/>
    <x v="0"/>
    <m/>
    <s v="SZ"/>
    <m/>
    <n v="1600000"/>
    <x v="0"/>
    <m/>
    <m/>
    <s v="1. Dôstojné podmienky pre klientov súdov a pracovníkov justície, 2. Zvyšovanie energetickej efektivity budov štátu"/>
    <n v="133"/>
    <m/>
    <m/>
    <m/>
  </r>
  <r>
    <m/>
    <x v="0"/>
    <x v="12"/>
    <x v="0"/>
    <m/>
    <s v="SZ"/>
    <m/>
    <s v="               80 000"/>
    <x v="0"/>
    <m/>
    <m/>
    <s v="1.Zefektívnenie systému ochrany budov"/>
    <m/>
    <m/>
    <m/>
    <m/>
  </r>
  <r>
    <m/>
    <x v="0"/>
    <x v="13"/>
    <x v="0"/>
    <m/>
    <s v="SZ"/>
    <m/>
    <n v="50000"/>
    <x v="0"/>
    <m/>
    <m/>
    <s v="1.Zefektívnenie systému ochrany budov"/>
    <m/>
    <m/>
    <m/>
    <m/>
  </r>
  <r>
    <m/>
    <x v="0"/>
    <x v="14"/>
    <x v="0"/>
    <m/>
    <s v="SZ"/>
    <m/>
    <s v="               70 000"/>
    <x v="0"/>
    <m/>
    <m/>
    <s v="1.Zefektívnenie systému ochrany budov"/>
    <m/>
    <m/>
    <m/>
    <m/>
  </r>
  <r>
    <m/>
    <x v="0"/>
    <x v="15"/>
    <x v="0"/>
    <m/>
    <s v="SZ"/>
    <m/>
    <s v="               50 000"/>
    <x v="0"/>
    <m/>
    <m/>
    <s v="1.Zefektívnenie systému ochrany budov"/>
    <m/>
    <m/>
    <m/>
    <m/>
  </r>
  <r>
    <m/>
    <x v="0"/>
    <x v="16"/>
    <x v="0"/>
    <m/>
    <s v="SZ"/>
    <m/>
    <s v="               40 000"/>
    <x v="0"/>
    <m/>
    <m/>
    <s v="1. Dôstojné podmienky pre klientov súdov a pracovníkov justície, 2. Zvyšovanie energetickej efektivity budov štátu"/>
    <m/>
    <m/>
    <m/>
    <m/>
  </r>
  <r>
    <m/>
    <x v="0"/>
    <x v="17"/>
    <x v="0"/>
    <m/>
    <s v="SZ"/>
    <m/>
    <s v="               20 000"/>
    <x v="0"/>
    <m/>
    <m/>
    <s v="1.Zefektívnenie systému ochrany budov"/>
    <m/>
    <m/>
    <m/>
    <m/>
  </r>
  <r>
    <m/>
    <x v="0"/>
    <x v="18"/>
    <x v="0"/>
    <m/>
    <s v="SZ"/>
    <m/>
    <s v="             280 000"/>
    <x v="0"/>
    <m/>
    <m/>
    <s v="1.Zefektívnenie systému ochrany budov"/>
    <m/>
    <m/>
    <m/>
    <m/>
  </r>
  <r>
    <m/>
    <x v="0"/>
    <x v="19"/>
    <x v="0"/>
    <m/>
    <s v="SZ"/>
    <m/>
    <s v="             150 000"/>
    <x v="0"/>
    <m/>
    <m/>
    <s v="1. Dôstojné podmienky pre klientov súdov a pracovníkov justície, 2. Zvyšovanie energetickej efektivity budov štátu"/>
    <m/>
    <m/>
    <m/>
    <m/>
  </r>
  <r>
    <n v="5"/>
    <x v="0"/>
    <x v="20"/>
    <x v="0"/>
    <m/>
    <s v="SZ"/>
    <m/>
    <n v="9000000"/>
    <x v="0"/>
    <m/>
    <m/>
    <s v="1. Dôstojné podmienky pre klientov súdov a pracovníkov justície, 2. Zvyšovanie energetickej efektivity budov štátu"/>
    <n v="148"/>
    <m/>
    <m/>
    <m/>
  </r>
  <r>
    <n v="5"/>
    <x v="0"/>
    <x v="21"/>
    <x v="0"/>
    <m/>
    <s v="SZ"/>
    <m/>
    <n v="1950000"/>
    <x v="0"/>
    <m/>
    <m/>
    <s v="1. Dôstojné podmienky pre klientov súdov a pracovníkov justície"/>
    <n v="148"/>
    <m/>
    <m/>
    <m/>
  </r>
  <r>
    <m/>
    <x v="0"/>
    <x v="22"/>
    <x v="0"/>
    <m/>
    <s v="SZ"/>
    <m/>
    <n v="930000"/>
    <x v="0"/>
    <m/>
    <m/>
    <s v="1. Dôstojné podmienky pre klientov súdov a pracovníkov justície, 2. Zvyšovanie energetickej efektivity budov štátu"/>
    <n v="124"/>
    <m/>
    <m/>
    <m/>
  </r>
  <r>
    <m/>
    <x v="0"/>
    <x v="23"/>
    <x v="0"/>
    <m/>
    <s v="SZ"/>
    <m/>
    <n v="496000"/>
    <x v="0"/>
    <m/>
    <m/>
    <s v="1. Dôstojné podmienky pre klientov súdov a pracovníkov justície, 2. Zvyšovanie energetickej efektivity budov štátu"/>
    <m/>
    <m/>
    <m/>
    <m/>
  </r>
  <r>
    <m/>
    <x v="0"/>
    <x v="24"/>
    <x v="0"/>
    <m/>
    <s v="SZ"/>
    <m/>
    <n v="546000"/>
    <x v="0"/>
    <m/>
    <m/>
    <s v="1. Dôstojné podmienky pre klientov súdov a pracovníkov justície, 2. Zvyšovanie energetickej efektivity budov štátu"/>
    <n v="133"/>
    <m/>
    <m/>
    <m/>
  </r>
  <r>
    <m/>
    <x v="0"/>
    <x v="25"/>
    <x v="0"/>
    <m/>
    <s v="SZ"/>
    <m/>
    <n v="509500"/>
    <x v="0"/>
    <m/>
    <m/>
    <s v="1. Dôstojné podmienky pre klientov súdov a pracovníkov justície, 2. Zvyšovanie energetickej efektivity budov štátu"/>
    <n v="132"/>
    <m/>
    <m/>
    <m/>
  </r>
  <r>
    <m/>
    <x v="0"/>
    <x v="26"/>
    <x v="0"/>
    <m/>
    <s v="SZ"/>
    <m/>
    <n v="500000"/>
    <x v="0"/>
    <m/>
    <m/>
    <s v="1. Dôstojné podmienky pre klientov súdov a pracovníkov justície, 2. Zvyšovanie energetickej efektivity budov štátu"/>
    <m/>
    <m/>
    <m/>
    <m/>
  </r>
  <r>
    <m/>
    <x v="0"/>
    <x v="27"/>
    <x v="0"/>
    <m/>
    <s v="SZ"/>
    <m/>
    <n v="580000"/>
    <x v="0"/>
    <m/>
    <m/>
    <s v="1. Dôstojné podmienky pre klientov súdov a pracovníkov justície, 2. Zvyšovanie energetickej efektivity budov štátu"/>
    <n v="124"/>
    <m/>
    <m/>
    <m/>
  </r>
  <r>
    <m/>
    <x v="0"/>
    <x v="28"/>
    <x v="0"/>
    <m/>
    <s v="SZ"/>
    <m/>
    <n v="465000"/>
    <x v="0"/>
    <m/>
    <m/>
    <s v="1. Dôstojné podmienky pre klientov súdov a pracovníkov justície"/>
    <m/>
    <m/>
    <m/>
    <m/>
  </r>
  <r>
    <m/>
    <x v="0"/>
    <x v="29"/>
    <x v="0"/>
    <m/>
    <s v="SZ"/>
    <m/>
    <n v="450000"/>
    <x v="0"/>
    <m/>
    <m/>
    <s v="1. Dôstojné podmienky pre klientov súdov a pracovníkov justície, 2. Zvyšovanie energetickej efektivity budov štátu"/>
    <n v="124"/>
    <m/>
    <m/>
    <m/>
  </r>
  <r>
    <m/>
    <x v="0"/>
    <x v="30"/>
    <x v="0"/>
    <m/>
    <s v="SZ"/>
    <m/>
    <n v="400000"/>
    <x v="0"/>
    <m/>
    <m/>
    <s v="1. Dôstojné podmienky pre klientov súdov a pracovníkov justície"/>
    <n v="124"/>
    <m/>
    <m/>
    <m/>
  </r>
  <r>
    <m/>
    <x v="0"/>
    <x v="31"/>
    <x v="0"/>
    <m/>
    <s v="SZ"/>
    <m/>
    <n v="365000"/>
    <x v="0"/>
    <n v="2022"/>
    <m/>
    <s v="1. Dôstojné podmienky pre klientov súdov a pracovníkov justície, 2. Zvyšovanie energetickej efektivity budov štátu"/>
    <m/>
    <m/>
    <m/>
    <m/>
  </r>
  <r>
    <m/>
    <x v="0"/>
    <x v="32"/>
    <x v="0"/>
    <m/>
    <s v="SZ"/>
    <m/>
    <n v="355000"/>
    <x v="0"/>
    <m/>
    <m/>
    <s v="1. Dôstojné podmienky pre klientov súdov a pracovníkov justície, 2. Zvyšovanie energetickej efektivity budov štátu"/>
    <m/>
    <m/>
    <m/>
    <m/>
  </r>
  <r>
    <m/>
    <x v="0"/>
    <x v="33"/>
    <x v="0"/>
    <m/>
    <s v="SZ"/>
    <m/>
    <n v="600000"/>
    <x v="0"/>
    <m/>
    <m/>
    <s v="1. Dôstojné podmienky pre klientov súdov a pracovníkov justície"/>
    <m/>
    <m/>
    <m/>
    <m/>
  </r>
  <r>
    <m/>
    <x v="0"/>
    <x v="34"/>
    <x v="0"/>
    <m/>
    <s v="SZ"/>
    <m/>
    <n v="280000"/>
    <x v="0"/>
    <m/>
    <m/>
    <s v="1. Dôstojné podmienky pre klientov súdov a pracovníkov justície, 2. Zvyšovanie energetickej efektivity budov štátu"/>
    <m/>
    <m/>
    <m/>
    <m/>
  </r>
  <r>
    <m/>
    <x v="0"/>
    <x v="35"/>
    <x v="0"/>
    <m/>
    <s v="SZ"/>
    <m/>
    <n v="230000"/>
    <x v="0"/>
    <m/>
    <m/>
    <s v="1. Dôstojné podmienky pre klientov súdov a pracovníkov justície, 2. Zvyšovanie energetickej efektivity budov štátu"/>
    <m/>
    <m/>
    <m/>
    <m/>
  </r>
  <r>
    <m/>
    <x v="0"/>
    <x v="36"/>
    <x v="0"/>
    <m/>
    <s v="SZ"/>
    <m/>
    <n v="201681.3"/>
    <x v="0"/>
    <m/>
    <m/>
    <s v="1. Dôstojné podmienky pre klientov súdov a pracovníkov justície, 2. Zvyšovanie energetickej efektivity budov štátu"/>
    <m/>
    <m/>
    <m/>
    <m/>
  </r>
  <r>
    <m/>
    <x v="0"/>
    <x v="37"/>
    <x v="0"/>
    <m/>
    <s v="SZ"/>
    <m/>
    <n v="200000"/>
    <x v="0"/>
    <m/>
    <m/>
    <s v="1. Dôstojné podmienky pre klientov súdov a pracovníkov justície"/>
    <n v="124"/>
    <m/>
    <m/>
    <m/>
  </r>
  <r>
    <m/>
    <x v="0"/>
    <x v="38"/>
    <x v="0"/>
    <m/>
    <s v="SZ"/>
    <m/>
    <n v="200000"/>
    <x v="0"/>
    <m/>
    <m/>
    <s v="1. Dôstojné podmienky pre klientov súdov a pracovníkov justície, 2. Zvyšovanie energetickej efektivity budov štátu"/>
    <m/>
    <m/>
    <m/>
    <m/>
  </r>
  <r>
    <m/>
    <x v="0"/>
    <x v="39"/>
    <x v="0"/>
    <m/>
    <s v="SZ"/>
    <m/>
    <n v="20000"/>
    <x v="0"/>
    <m/>
    <m/>
    <s v="1. Dôstojné podmienky pre klientov súdov a pracovníkov justície"/>
    <m/>
    <m/>
    <m/>
    <m/>
  </r>
  <r>
    <m/>
    <x v="0"/>
    <x v="40"/>
    <x v="0"/>
    <m/>
    <s v="SZ"/>
    <m/>
    <n v="198000"/>
    <x v="0"/>
    <m/>
    <m/>
    <s v="1. Dôstojné podmienky pre klientov súdov a pracovníkov justície"/>
    <n v="124"/>
    <m/>
    <m/>
    <m/>
  </r>
  <r>
    <m/>
    <x v="0"/>
    <x v="41"/>
    <x v="0"/>
    <m/>
    <s v="SZ"/>
    <m/>
    <n v="215000"/>
    <x v="0"/>
    <m/>
    <m/>
    <s v="1. Dôstojné podmienky pre klientov súdov a pracovníkov justície, 2. Zvyšovanie energetickej efektivity budov štátu"/>
    <m/>
    <m/>
    <m/>
    <m/>
  </r>
  <r>
    <m/>
    <x v="0"/>
    <x v="42"/>
    <x v="0"/>
    <m/>
    <s v="SZ"/>
    <m/>
    <n v="216000"/>
    <x v="0"/>
    <m/>
    <m/>
    <s v="1. Dôstojné podmienky pre klientov súdov a pracovníkov justície, 2. Zvyšovanie energetickej efektivity budov štátu"/>
    <m/>
    <m/>
    <m/>
    <m/>
  </r>
  <r>
    <m/>
    <x v="0"/>
    <x v="43"/>
    <x v="0"/>
    <m/>
    <s v="SZ"/>
    <m/>
    <n v="180000"/>
    <x v="0"/>
    <m/>
    <m/>
    <s v="1. Dôstojné podmienky pre klientov súdov a pracovníkov justície, 2. Zvyšovanie energetickej efektivity budov štátu"/>
    <m/>
    <m/>
    <m/>
    <m/>
  </r>
  <r>
    <m/>
    <x v="0"/>
    <x v="44"/>
    <x v="0"/>
    <m/>
    <s v="SZ"/>
    <m/>
    <n v="166000"/>
    <x v="0"/>
    <m/>
    <m/>
    <s v="1. Dôstojné podmienky pre klientov súdov a pracovníkov justície"/>
    <n v="124"/>
    <m/>
    <m/>
    <m/>
  </r>
  <r>
    <m/>
    <x v="0"/>
    <x v="45"/>
    <x v="0"/>
    <m/>
    <s v="SZ"/>
    <m/>
    <n v="165000"/>
    <x v="0"/>
    <m/>
    <m/>
    <s v="1. Dôstojné podmienky pre klientov súdov a pracovníkov justície"/>
    <m/>
    <m/>
    <m/>
    <m/>
  </r>
  <r>
    <m/>
    <x v="0"/>
    <x v="46"/>
    <x v="0"/>
    <m/>
    <s v="SZ"/>
    <m/>
    <n v="150000"/>
    <x v="0"/>
    <m/>
    <m/>
    <s v="1. Dôstojné podmienky pre klientov súdov a pracovníkov justície, 2. Zvyšovanie energetickej efektivity budov štátu"/>
    <m/>
    <m/>
    <m/>
    <m/>
  </r>
  <r>
    <m/>
    <x v="0"/>
    <x v="47"/>
    <x v="0"/>
    <m/>
    <s v="SZ"/>
    <m/>
    <n v="70000"/>
    <x v="0"/>
    <m/>
    <m/>
    <s v="1. Dôstojné podmienky pre klientov súdov a pracovníkov justície"/>
    <m/>
    <m/>
    <m/>
    <m/>
  </r>
  <r>
    <m/>
    <x v="0"/>
    <x v="48"/>
    <x v="0"/>
    <m/>
    <s v="SZ"/>
    <m/>
    <n v="136458.25"/>
    <x v="0"/>
    <m/>
    <m/>
    <s v="1. Dôstojné podmienky pre klientov súdov a pracovníkov justície"/>
    <n v="124"/>
    <m/>
    <m/>
    <m/>
  </r>
  <r>
    <m/>
    <x v="0"/>
    <x v="49"/>
    <x v="0"/>
    <m/>
    <s v="SZ"/>
    <m/>
    <n v="165000"/>
    <x v="0"/>
    <m/>
    <m/>
    <s v="1. Dôstojné podmienky pre klientov súdov a pracovníkov justície, 2. Zvyšovanie energetickej efektivity budov štátu"/>
    <m/>
    <m/>
    <m/>
    <m/>
  </r>
  <r>
    <m/>
    <x v="0"/>
    <x v="50"/>
    <x v="0"/>
    <m/>
    <s v="SZ"/>
    <m/>
    <n v="130000"/>
    <x v="0"/>
    <m/>
    <m/>
    <s v="1. Dôstojné podmienky pre klientov súdov a pracovníkov justície, 2. Zvyšovanie energetickej efektivity budov štátu"/>
    <n v="132"/>
    <m/>
    <m/>
    <m/>
  </r>
  <r>
    <m/>
    <x v="0"/>
    <x v="51"/>
    <x v="0"/>
    <m/>
    <s v="SZ"/>
    <m/>
    <n v="150000"/>
    <x v="0"/>
    <m/>
    <m/>
    <s v="1. Dôstojné podmienky pre klientov súdov a pracovníkov justície"/>
    <m/>
    <m/>
    <m/>
    <m/>
  </r>
  <r>
    <m/>
    <x v="0"/>
    <x v="52"/>
    <x v="0"/>
    <m/>
    <s v="SZ"/>
    <m/>
    <n v="150000"/>
    <x v="0"/>
    <m/>
    <m/>
    <s v="1. Dôstojné podmienky pre klientov súdov a pracovníkov justície, 2. Zvyšovanie energetickej efektivity budov štátu"/>
    <m/>
    <m/>
    <m/>
    <m/>
  </r>
  <r>
    <m/>
    <x v="0"/>
    <x v="53"/>
    <x v="0"/>
    <m/>
    <s v="SZ"/>
    <m/>
    <n v="100000"/>
    <x v="0"/>
    <m/>
    <m/>
    <s v="1. Dôstojné podmienky pre klientov súdov a pracovníkov justície"/>
    <n v="124"/>
    <m/>
    <m/>
    <m/>
  </r>
  <r>
    <m/>
    <x v="0"/>
    <x v="54"/>
    <x v="0"/>
    <m/>
    <s v="SZ"/>
    <m/>
    <n v="100000"/>
    <x v="0"/>
    <m/>
    <m/>
    <s v="1. Dôstojné podmienky pre klientov súdov a pracovníkov justície"/>
    <m/>
    <m/>
    <m/>
    <m/>
  </r>
  <r>
    <m/>
    <x v="0"/>
    <x v="55"/>
    <x v="0"/>
    <m/>
    <s v="SZ"/>
    <m/>
    <n v="100000"/>
    <x v="0"/>
    <m/>
    <m/>
    <s v="1. Dôstojné podmienky pre klientov súdov a pracovníkov justície, 2. Zvyšovanie energetickej efektivity budov štátu"/>
    <m/>
    <m/>
    <m/>
    <m/>
  </r>
  <r>
    <m/>
    <x v="0"/>
    <x v="56"/>
    <x v="0"/>
    <m/>
    <s v="SZ"/>
    <m/>
    <n v="100000"/>
    <x v="0"/>
    <m/>
    <m/>
    <s v="1. Dôstojné podmienky pre klientov súdov a pracovníkov justície"/>
    <m/>
    <m/>
    <m/>
    <m/>
  </r>
  <r>
    <m/>
    <x v="0"/>
    <x v="57"/>
    <x v="0"/>
    <m/>
    <s v="SZ"/>
    <m/>
    <n v="93000"/>
    <x v="0"/>
    <m/>
    <m/>
    <s v="1. Dôstojné podmienky pre klientov súdov a pracovníkov justície"/>
    <m/>
    <m/>
    <m/>
    <m/>
  </r>
  <r>
    <m/>
    <x v="0"/>
    <x v="58"/>
    <x v="0"/>
    <m/>
    <s v="SZ"/>
    <m/>
    <n v="110000"/>
    <x v="0"/>
    <m/>
    <m/>
    <s v="1. Dôstojné podmienky pre klientov súdov a pracovníkov justície"/>
    <m/>
    <m/>
    <m/>
    <m/>
  </r>
  <r>
    <m/>
    <x v="0"/>
    <x v="59"/>
    <x v="0"/>
    <m/>
    <s v="SZ"/>
    <m/>
    <n v="37200"/>
    <x v="0"/>
    <m/>
    <m/>
    <s v="1. Dôstojné podmienky pre klientov súdov a pracovníkov justície, 2. Zvyšovanie energetickej efektivity budov štátu"/>
    <m/>
    <m/>
    <m/>
    <m/>
  </r>
  <r>
    <m/>
    <x v="0"/>
    <x v="60"/>
    <x v="0"/>
    <m/>
    <s v="SZ"/>
    <m/>
    <n v="90000"/>
    <x v="0"/>
    <m/>
    <m/>
    <s v="1. Dôstojné podmienky pre klientov súdov a pracovníkov justície, 2. Zvyšovanie energetickej efektivity budov štátu"/>
    <n v="124"/>
    <m/>
    <m/>
    <m/>
  </r>
  <r>
    <m/>
    <x v="0"/>
    <x v="61"/>
    <x v="0"/>
    <m/>
    <s v="SZ"/>
    <m/>
    <n v="79500"/>
    <x v="0"/>
    <m/>
    <m/>
    <s v="1. Dôstojné podmienky pre klientov súdov a pracovníkov justície, 2. Zvyšovanie energetickej efektivity budov štátu"/>
    <m/>
    <m/>
    <m/>
    <m/>
  </r>
  <r>
    <m/>
    <x v="0"/>
    <x v="62"/>
    <x v="0"/>
    <m/>
    <s v="SZ"/>
    <m/>
    <n v="100000"/>
    <x v="0"/>
    <m/>
    <m/>
    <s v="1. Dôstojné podmienky pre klientov súdov a pracovníkov justície"/>
    <m/>
    <m/>
    <m/>
    <m/>
  </r>
  <r>
    <m/>
    <x v="0"/>
    <x v="63"/>
    <x v="0"/>
    <m/>
    <s v="SZ"/>
    <m/>
    <n v="95000"/>
    <x v="0"/>
    <m/>
    <m/>
    <s v="1. Dôstojné podmienky pre klientov súdov a pracovníkov justície"/>
    <m/>
    <m/>
    <m/>
    <m/>
  </r>
  <r>
    <m/>
    <x v="0"/>
    <x v="64"/>
    <x v="0"/>
    <m/>
    <s v="SZ"/>
    <m/>
    <n v="95000"/>
    <x v="0"/>
    <m/>
    <m/>
    <s v="1. Dôstojné podmienky pre klientov súdov a pracovníkov justície, 2. Zvyšovanie energetickej efektivity budov štátu"/>
    <m/>
    <m/>
    <m/>
    <m/>
  </r>
  <r>
    <m/>
    <x v="0"/>
    <x v="65"/>
    <x v="0"/>
    <m/>
    <s v="SZ"/>
    <m/>
    <n v="70000"/>
    <x v="0"/>
    <m/>
    <m/>
    <s v="1. Dôstojné podmienky pre klientov súdov a pracovníkov justície"/>
    <n v="124"/>
    <m/>
    <m/>
    <m/>
  </r>
  <r>
    <m/>
    <x v="0"/>
    <x v="66"/>
    <x v="0"/>
    <m/>
    <s v="SZ"/>
    <m/>
    <n v="70000"/>
    <x v="0"/>
    <m/>
    <m/>
    <s v="1. Dôstojné podmienky pre klientov súdov a pracovníkov justície, 2. Zvyšovanie energetickej efektivity budov štátu"/>
    <m/>
    <m/>
    <m/>
    <m/>
  </r>
  <r>
    <m/>
    <x v="0"/>
    <x v="67"/>
    <x v="0"/>
    <m/>
    <s v="SZ"/>
    <m/>
    <n v="70000"/>
    <x v="0"/>
    <m/>
    <m/>
    <s v="1. Dôstojné podmienky pre klientov súdov a pracovníkov justície, 2. Zvyšovanie energetickej efektivity budov štátu"/>
    <m/>
    <m/>
    <m/>
    <m/>
  </r>
  <r>
    <m/>
    <x v="0"/>
    <x v="68"/>
    <x v="0"/>
    <m/>
    <s v="SZ"/>
    <m/>
    <n v="68000"/>
    <x v="0"/>
    <m/>
    <m/>
    <s v="1. Dôstojné podmienky pre klientov súdov a pracovníkov justície, 2. Zvyšovanie energetickej efektivity budov štátu"/>
    <m/>
    <m/>
    <m/>
    <m/>
  </r>
  <r>
    <m/>
    <x v="0"/>
    <x v="69"/>
    <x v="0"/>
    <m/>
    <s v="SZ"/>
    <m/>
    <n v="62000"/>
    <x v="0"/>
    <m/>
    <m/>
    <s v="1. Dôstojné podmienky pre klientov súdov a pracovníkov justície"/>
    <n v="124"/>
    <m/>
    <m/>
    <m/>
  </r>
  <r>
    <m/>
    <x v="0"/>
    <x v="70"/>
    <x v="0"/>
    <m/>
    <s v="SZ"/>
    <m/>
    <n v="50000"/>
    <x v="0"/>
    <m/>
    <m/>
    <s v="1. Dôstojné podmienky pre klientov súdov a pracovníkov justície"/>
    <m/>
    <m/>
    <m/>
    <m/>
  </r>
  <r>
    <m/>
    <x v="0"/>
    <x v="71"/>
    <x v="0"/>
    <m/>
    <s v="SZ"/>
    <m/>
    <n v="50000"/>
    <x v="0"/>
    <m/>
    <m/>
    <s v="1. Dôstojné podmienky pre klientov súdov a pracovníkov justície"/>
    <m/>
    <m/>
    <m/>
    <m/>
  </r>
  <r>
    <m/>
    <x v="0"/>
    <x v="72"/>
    <x v="0"/>
    <m/>
    <s v="SZ"/>
    <m/>
    <n v="50000"/>
    <x v="0"/>
    <m/>
    <m/>
    <s v="1. Dôstojné podmienky pre klientov súdov a pracovníkov justície"/>
    <m/>
    <m/>
    <m/>
    <m/>
  </r>
  <r>
    <m/>
    <x v="0"/>
    <x v="73"/>
    <x v="0"/>
    <m/>
    <s v="SZ"/>
    <m/>
    <n v="50000"/>
    <x v="0"/>
    <m/>
    <m/>
    <s v="1. Dôstojné podmienky pre klientov súdov a pracovníkov justície, 2. Zvyšovanie energetickej efektivity budov štátu"/>
    <m/>
    <m/>
    <m/>
    <m/>
  </r>
  <r>
    <m/>
    <x v="0"/>
    <x v="74"/>
    <x v="0"/>
    <m/>
    <s v="SZ"/>
    <m/>
    <n v="56000"/>
    <x v="0"/>
    <m/>
    <m/>
    <s v="1. Dôstojné podmienky pre klientov súdov a pracovníkov justície"/>
    <m/>
    <m/>
    <m/>
    <m/>
  </r>
  <r>
    <m/>
    <x v="0"/>
    <x v="75"/>
    <x v="0"/>
    <m/>
    <s v="SZ"/>
    <m/>
    <n v="55000"/>
    <x v="0"/>
    <m/>
    <m/>
    <s v="1. Dôstojné podmienky pre klientov súdov a pracovníkov justície"/>
    <m/>
    <m/>
    <m/>
    <m/>
  </r>
  <r>
    <m/>
    <x v="0"/>
    <x v="76"/>
    <x v="0"/>
    <m/>
    <s v="SZ"/>
    <m/>
    <n v="41000"/>
    <x v="0"/>
    <m/>
    <m/>
    <s v="1. Dôstojné podmienky pre klientov súdov a pracovníkov justície, 2. Zvyšovanie energetickej efektivity budov štátu"/>
    <m/>
    <m/>
    <m/>
    <m/>
  </r>
  <r>
    <m/>
    <x v="0"/>
    <x v="77"/>
    <x v="0"/>
    <m/>
    <s v="SZ"/>
    <m/>
    <n v="40000"/>
    <x v="0"/>
    <m/>
    <m/>
    <s v="1. Dôstojné podmienky pre klientov súdov a pracovníkov justície"/>
    <m/>
    <m/>
    <m/>
    <m/>
  </r>
  <r>
    <m/>
    <x v="0"/>
    <x v="78"/>
    <x v="0"/>
    <m/>
    <s v="SZ"/>
    <m/>
    <n v="80000"/>
    <x v="0"/>
    <m/>
    <m/>
    <s v="1. Dôstojné podmienky pre klientov súdov a pracovníkov justície, 2. Zvyšovanie energetickej efektivity budov štátu"/>
    <m/>
    <m/>
    <m/>
    <m/>
  </r>
  <r>
    <m/>
    <x v="0"/>
    <x v="79"/>
    <x v="0"/>
    <m/>
    <s v="SZ"/>
    <m/>
    <n v="35000"/>
    <x v="0"/>
    <m/>
    <m/>
    <s v="1. Dôstojné podmienky pre klientov súdov a pracovníkov justície"/>
    <n v="124"/>
    <m/>
    <m/>
    <m/>
  </r>
  <r>
    <m/>
    <x v="0"/>
    <x v="80"/>
    <x v="0"/>
    <m/>
    <s v="SZ"/>
    <m/>
    <n v="35000"/>
    <x v="0"/>
    <m/>
    <m/>
    <s v="1. Dôstojné podmienky pre klientov súdov a pracovníkov justície"/>
    <n v="124"/>
    <m/>
    <m/>
    <m/>
  </r>
  <r>
    <m/>
    <x v="0"/>
    <x v="81"/>
    <x v="0"/>
    <m/>
    <s v="SZ"/>
    <m/>
    <n v="35000"/>
    <x v="0"/>
    <m/>
    <m/>
    <s v="1. Dôstojné podmienky pre klientov súdov a pracovníkov justície"/>
    <m/>
    <m/>
    <m/>
    <m/>
  </r>
  <r>
    <m/>
    <x v="0"/>
    <x v="82"/>
    <x v="0"/>
    <m/>
    <s v="SZ"/>
    <m/>
    <n v="35000"/>
    <x v="0"/>
    <m/>
    <m/>
    <s v="1. Dôstojné podmienky pre klientov súdov a pracovníkov justície"/>
    <m/>
    <m/>
    <m/>
    <m/>
  </r>
  <r>
    <m/>
    <x v="0"/>
    <x v="83"/>
    <x v="0"/>
    <m/>
    <s v="SZ"/>
    <m/>
    <n v="42400"/>
    <x v="0"/>
    <m/>
    <m/>
    <s v="1. Dôstojné podmienky pre klientov súdov a pracovníkov justície"/>
    <m/>
    <m/>
    <m/>
    <m/>
  </r>
  <r>
    <m/>
    <x v="0"/>
    <x v="84"/>
    <x v="0"/>
    <m/>
    <s v="SZ"/>
    <m/>
    <n v="32000"/>
    <x v="0"/>
    <m/>
    <m/>
    <s v="1. Dôstojné podmienky pre klientov súdov a pracovníkov justície, 2. Zvyšovanie energetickej efektivity budov štátu"/>
    <m/>
    <m/>
    <m/>
    <m/>
  </r>
  <r>
    <m/>
    <x v="0"/>
    <x v="85"/>
    <x v="0"/>
    <m/>
    <s v="SZ"/>
    <m/>
    <n v="30000"/>
    <x v="0"/>
    <m/>
    <m/>
    <s v="1. Dôstojné podmienky pre klientov súdov a pracovníkov justície, 2. Zvyšovanie energetickej efektivity budov štátu"/>
    <m/>
    <m/>
    <m/>
    <m/>
  </r>
  <r>
    <m/>
    <x v="0"/>
    <x v="86"/>
    <x v="0"/>
    <m/>
    <s v="SZ"/>
    <m/>
    <n v="30000"/>
    <x v="0"/>
    <m/>
    <m/>
    <s v="1. Dôstojné podmienky pre klientov súdov a pracovníkov justície"/>
    <m/>
    <m/>
    <m/>
    <m/>
  </r>
  <r>
    <m/>
    <x v="0"/>
    <x v="87"/>
    <x v="0"/>
    <m/>
    <s v="SZ"/>
    <m/>
    <n v="30000"/>
    <x v="0"/>
    <m/>
    <m/>
    <s v="1. Dôstojné podmienky pre klientov súdov a pracovníkov justície"/>
    <m/>
    <m/>
    <m/>
    <m/>
  </r>
  <r>
    <m/>
    <x v="0"/>
    <x v="88"/>
    <x v="0"/>
    <m/>
    <s v="SZ"/>
    <m/>
    <n v="30000"/>
    <x v="0"/>
    <m/>
    <m/>
    <s v="1.Zefektívnenie systému ochrany budov"/>
    <m/>
    <m/>
    <m/>
    <m/>
  </r>
  <r>
    <m/>
    <x v="0"/>
    <x v="89"/>
    <x v="0"/>
    <m/>
    <s v="SZ"/>
    <m/>
    <n v="30000"/>
    <x v="0"/>
    <m/>
    <m/>
    <s v="1. Dôstojné podmienky pre klientov súdov a pracovníkov justície"/>
    <m/>
    <m/>
    <m/>
    <m/>
  </r>
  <r>
    <m/>
    <x v="0"/>
    <x v="90"/>
    <x v="0"/>
    <m/>
    <s v="SZ"/>
    <m/>
    <n v="30000"/>
    <x v="0"/>
    <m/>
    <m/>
    <s v="1. Dôstojné podmienky pre klientov súdov a pracovníkov justície, 2. Zvyšovanie energetickej efektivity budov štátu"/>
    <m/>
    <m/>
    <m/>
    <m/>
  </r>
  <r>
    <m/>
    <x v="0"/>
    <x v="91"/>
    <x v="0"/>
    <m/>
    <s v="SZ"/>
    <m/>
    <n v="25000"/>
    <x v="0"/>
    <m/>
    <m/>
    <s v="1. Dôstojné podmienky pre klientov súdov a pracovníkov justície"/>
    <m/>
    <m/>
    <m/>
    <m/>
  </r>
  <r>
    <m/>
    <x v="0"/>
    <x v="92"/>
    <x v="0"/>
    <m/>
    <s v="SZ"/>
    <m/>
    <n v="25000"/>
    <x v="0"/>
    <m/>
    <m/>
    <s v="1. Dôstojné podmienky pre klientov súdov a pracovníkov justície, 2. Zvyšovanie energetickej efektivity budov štátu"/>
    <m/>
    <m/>
    <m/>
    <m/>
  </r>
  <r>
    <m/>
    <x v="0"/>
    <x v="93"/>
    <x v="0"/>
    <m/>
    <s v="SZ"/>
    <m/>
    <n v="20000"/>
    <x v="0"/>
    <m/>
    <m/>
    <s v="1. Dôstojné podmienky pre klientov súdov a pracovníkov justície"/>
    <m/>
    <m/>
    <m/>
    <m/>
  </r>
  <r>
    <m/>
    <x v="0"/>
    <x v="94"/>
    <x v="0"/>
    <m/>
    <s v="SZ"/>
    <m/>
    <n v="30000"/>
    <x v="0"/>
    <m/>
    <m/>
    <s v="1. Dôstojné podmienky pre klientov súdov a pracovníkov justície, 2. Zvyšovanie energetickej efektivity budov štátu"/>
    <m/>
    <m/>
    <m/>
    <m/>
  </r>
  <r>
    <m/>
    <x v="0"/>
    <x v="95"/>
    <x v="0"/>
    <m/>
    <s v="SZ"/>
    <m/>
    <n v="22000"/>
    <x v="0"/>
    <m/>
    <m/>
    <s v="1. Dôstojné podmienky pre klientov súdov a pracovníkov justície"/>
    <n v="139"/>
    <m/>
    <m/>
    <m/>
  </r>
  <r>
    <m/>
    <x v="0"/>
    <x v="96"/>
    <x v="0"/>
    <m/>
    <s v="SZ"/>
    <m/>
    <n v="21000"/>
    <x v="0"/>
    <m/>
    <m/>
    <s v="1. Dôstojné podmienky pre klientov súdov a pracovníkov justície, 2. Zvyšovanie energetickej efektivity budov štátu"/>
    <m/>
    <m/>
    <m/>
    <m/>
  </r>
  <r>
    <m/>
    <x v="0"/>
    <x v="97"/>
    <x v="0"/>
    <m/>
    <s v="SZ"/>
    <m/>
    <n v="20000"/>
    <x v="0"/>
    <m/>
    <m/>
    <s v="1. Dôstojné podmienky pre klientov súdov a pracovníkov justície"/>
    <m/>
    <m/>
    <m/>
    <m/>
  </r>
  <r>
    <m/>
    <x v="0"/>
    <x v="98"/>
    <x v="0"/>
    <m/>
    <s v="SZ"/>
    <m/>
    <n v="15000"/>
    <x v="0"/>
    <m/>
    <m/>
    <s v="1. Dôstojné podmienky pre klientov súdov a pracovníkov justície, 2. Zvyšovanie energetickej efektivity budov štátu"/>
    <m/>
    <m/>
    <m/>
    <m/>
  </r>
  <r>
    <m/>
    <x v="0"/>
    <x v="99"/>
    <x v="0"/>
    <m/>
    <s v="SZ"/>
    <m/>
    <n v="20000"/>
    <x v="0"/>
    <m/>
    <m/>
    <s v="1. Dôstojné podmienky pre klientov súdov a pracovníkov justície"/>
    <m/>
    <m/>
    <m/>
    <m/>
  </r>
  <r>
    <m/>
    <x v="0"/>
    <x v="100"/>
    <x v="0"/>
    <m/>
    <s v="SZ"/>
    <m/>
    <n v="19950"/>
    <x v="0"/>
    <m/>
    <m/>
    <s v="1. Dôstojné podmienky pre klientov súdov a pracovníkov justície, 2. Zvyšovanie energetickej efektivity budov štátu"/>
    <n v="124"/>
    <m/>
    <m/>
    <m/>
  </r>
  <r>
    <m/>
    <x v="0"/>
    <x v="101"/>
    <x v="0"/>
    <m/>
    <s v="SZ"/>
    <m/>
    <n v="21000"/>
    <x v="0"/>
    <m/>
    <m/>
    <s v="1. Dôstojné podmienky pre klientov súdov a pracovníkov justície, 2. Zvyšovanie energetickej efektivity budov štátu"/>
    <m/>
    <m/>
    <m/>
    <m/>
  </r>
  <r>
    <m/>
    <x v="0"/>
    <x v="102"/>
    <x v="0"/>
    <m/>
    <s v="SZ"/>
    <m/>
    <n v="20000"/>
    <x v="0"/>
    <m/>
    <m/>
    <s v="1. Dôstojné podmienky pre klientov súdov a pracovníkov justície"/>
    <m/>
    <m/>
    <m/>
    <m/>
  </r>
  <r>
    <m/>
    <x v="0"/>
    <x v="103"/>
    <x v="0"/>
    <m/>
    <s v="SZ"/>
    <m/>
    <n v="18900"/>
    <x v="0"/>
    <m/>
    <m/>
    <s v="1. Dôstojné podmienky pre klientov súdov a pracovníkov justície, 2. Zvyšovanie energetickej efektivity budov štátu"/>
    <m/>
    <m/>
    <m/>
    <m/>
  </r>
  <r>
    <m/>
    <x v="0"/>
    <x v="104"/>
    <x v="0"/>
    <m/>
    <s v="SZ"/>
    <m/>
    <n v="15000"/>
    <x v="0"/>
    <m/>
    <m/>
    <s v="1. Dôstojné podmienky pre klientov súdov a pracovníkov justície, 2. Zvyšovanie energetickej efektivity budov štátu"/>
    <n v="124"/>
    <m/>
    <m/>
    <m/>
  </r>
  <r>
    <m/>
    <x v="0"/>
    <x v="105"/>
    <x v="0"/>
    <m/>
    <s v="SZ"/>
    <m/>
    <n v="3000"/>
    <x v="0"/>
    <m/>
    <m/>
    <s v="1. Dôstojné podmienky pre klientov súdov a pracovníkov justície"/>
    <m/>
    <m/>
    <m/>
    <m/>
  </r>
  <r>
    <m/>
    <x v="0"/>
    <x v="106"/>
    <x v="0"/>
    <m/>
    <s v="SZ"/>
    <m/>
    <n v="15000"/>
    <x v="0"/>
    <m/>
    <m/>
    <s v="1. Dôstojné podmienky pre klientov súdov a pracovníkov justície, 2. Zvyšovanie energetickej efektivity budov štátu"/>
    <m/>
    <m/>
    <m/>
    <m/>
  </r>
  <r>
    <m/>
    <x v="0"/>
    <x v="107"/>
    <x v="0"/>
    <m/>
    <s v="SZ"/>
    <m/>
    <n v="20000"/>
    <x v="0"/>
    <m/>
    <m/>
    <s v="1. Dôstojné podmienky pre klientov súdov a pracovníkov justície"/>
    <m/>
    <m/>
    <m/>
    <m/>
  </r>
  <r>
    <m/>
    <x v="0"/>
    <x v="108"/>
    <x v="0"/>
    <m/>
    <s v="SZ"/>
    <m/>
    <n v="15000"/>
    <x v="0"/>
    <m/>
    <m/>
    <s v="1. Dôstojné podmienky pre klientov súdov a pracovníkov justície, 2. Zvyšovanie energetickej efektivity budov štátu"/>
    <m/>
    <m/>
    <m/>
    <m/>
  </r>
  <r>
    <m/>
    <x v="0"/>
    <x v="109"/>
    <x v="0"/>
    <m/>
    <s v="SZ"/>
    <m/>
    <n v="20000"/>
    <x v="0"/>
    <m/>
    <m/>
    <s v="1. Dôstojné podmienky pre klientov súdov a pracovníkov justície, 2. Zvyšovanie energetickej efektivity budov štátu"/>
    <m/>
    <m/>
    <m/>
    <m/>
  </r>
  <r>
    <m/>
    <x v="0"/>
    <x v="110"/>
    <x v="0"/>
    <m/>
    <s v="SZ"/>
    <m/>
    <n v="15000"/>
    <x v="0"/>
    <m/>
    <m/>
    <s v="1. Dôstojné podmienky pre klientov súdov a pracovníkov justície, 2. Zvyšovanie energetickej efektivity budov štátu"/>
    <m/>
    <m/>
    <m/>
    <m/>
  </r>
  <r>
    <m/>
    <x v="0"/>
    <x v="111"/>
    <x v="0"/>
    <m/>
    <s v="SZ"/>
    <m/>
    <n v="15000"/>
    <x v="0"/>
    <m/>
    <m/>
    <s v="1. Dôstojné podmienky pre klientov súdov a pracovníkov justície"/>
    <m/>
    <m/>
    <m/>
    <m/>
  </r>
  <r>
    <m/>
    <x v="0"/>
    <x v="112"/>
    <x v="0"/>
    <m/>
    <s v="SZ"/>
    <m/>
    <n v="14000"/>
    <x v="0"/>
    <m/>
    <m/>
    <s v="1. Dôstojné podmienky pre klientov súdov a pracovníkov justície"/>
    <m/>
    <m/>
    <m/>
    <m/>
  </r>
  <r>
    <m/>
    <x v="0"/>
    <x v="113"/>
    <x v="0"/>
    <m/>
    <s v="SZ"/>
    <m/>
    <n v="12850"/>
    <x v="0"/>
    <m/>
    <m/>
    <s v="1. Dôstojné podmienky pre klientov súdov a pracovníkov justície"/>
    <m/>
    <m/>
    <m/>
    <m/>
  </r>
  <r>
    <m/>
    <x v="0"/>
    <x v="114"/>
    <x v="0"/>
    <m/>
    <s v="SZ"/>
    <m/>
    <n v="12500"/>
    <x v="0"/>
    <m/>
    <m/>
    <s v="1. Dôstojné podmienky pre klientov súdov a pracovníkov justície, 2. Zvyšovanie energetickej efektivity budov štátu"/>
    <m/>
    <m/>
    <m/>
    <m/>
  </r>
  <r>
    <s v="N"/>
    <x v="0"/>
    <x v="115"/>
    <x v="0"/>
    <m/>
    <s v="SZ"/>
    <m/>
    <n v="3600"/>
    <x v="0"/>
    <m/>
    <m/>
    <s v="1. Dôstojné podmienky pre klientov súdov a pracovníkov justície"/>
    <m/>
    <m/>
    <m/>
    <m/>
  </r>
  <r>
    <s v="N"/>
    <x v="0"/>
    <x v="116"/>
    <x v="0"/>
    <m/>
    <s v="SZ"/>
    <m/>
    <n v="66000"/>
    <x v="0"/>
    <m/>
    <m/>
    <s v="2. Dôstojné podmienky pre klientov súdov a pracovníkov justície"/>
    <m/>
    <m/>
    <m/>
    <m/>
  </r>
  <r>
    <m/>
    <x v="0"/>
    <x v="117"/>
    <x v="0"/>
    <m/>
    <s v="SZ"/>
    <m/>
    <n v="4500"/>
    <x v="0"/>
    <m/>
    <m/>
    <s v="1. Dôstojné podmienky pre klientov súdov a pracovníkov justície, 2. Zvyšovanie energetickej efektivity budov štátu"/>
    <m/>
    <m/>
    <m/>
    <m/>
  </r>
  <r>
    <m/>
    <x v="0"/>
    <x v="118"/>
    <x v="0"/>
    <m/>
    <s v="SZ"/>
    <m/>
    <n v="10000"/>
    <x v="0"/>
    <m/>
    <m/>
    <s v="1. Dôstojné podmienky pre klientov súdov a pracovníkov justície, 2. Zvyšovanie energetickej efektivity budov štátu"/>
    <m/>
    <m/>
    <m/>
    <m/>
  </r>
  <r>
    <m/>
    <x v="0"/>
    <x v="119"/>
    <x v="0"/>
    <m/>
    <s v="SZ"/>
    <m/>
    <n v="10000"/>
    <x v="0"/>
    <m/>
    <m/>
    <s v="1. Dôstojné podmienky pre klientov súdov a pracovníkov justície"/>
    <m/>
    <m/>
    <m/>
    <m/>
  </r>
  <r>
    <m/>
    <x v="0"/>
    <x v="120"/>
    <x v="0"/>
    <m/>
    <s v="SZ"/>
    <m/>
    <n v="10000"/>
    <x v="0"/>
    <m/>
    <m/>
    <s v="1. Dôstojné podmienky pre klientov súdov a pracovníkov justície, 2. Zvyšovanie energetickej efektivity budov štátu"/>
    <m/>
    <m/>
    <m/>
    <m/>
  </r>
  <r>
    <m/>
    <x v="0"/>
    <x v="121"/>
    <x v="0"/>
    <m/>
    <s v="SZ"/>
    <m/>
    <n v="10000"/>
    <x v="0"/>
    <m/>
    <m/>
    <s v="1. Dôstojné podmienky pre klientov súdov a pracovníkov justície"/>
    <m/>
    <m/>
    <m/>
    <m/>
  </r>
  <r>
    <m/>
    <x v="0"/>
    <x v="122"/>
    <x v="0"/>
    <m/>
    <s v="SZ"/>
    <m/>
    <n v="15000"/>
    <x v="0"/>
    <m/>
    <m/>
    <s v="1. Dôstojné podmienky pre klientov súdov a pracovníkov justície"/>
    <m/>
    <m/>
    <m/>
    <m/>
  </r>
  <r>
    <m/>
    <x v="0"/>
    <x v="123"/>
    <x v="0"/>
    <m/>
    <s v="SZ"/>
    <m/>
    <n v="10000"/>
    <x v="0"/>
    <m/>
    <m/>
    <s v="1. Dôstojné podmienky pre klientov súdov a pracovníkov justície"/>
    <m/>
    <m/>
    <m/>
    <m/>
  </r>
  <r>
    <m/>
    <x v="0"/>
    <x v="124"/>
    <x v="0"/>
    <m/>
    <s v="SZ"/>
    <m/>
    <n v="10000"/>
    <x v="0"/>
    <m/>
    <m/>
    <s v="1. Dôstojné podmienky pre klientov súdov a pracovníkov justície"/>
    <m/>
    <m/>
    <m/>
    <m/>
  </r>
  <r>
    <s v="N"/>
    <x v="0"/>
    <x v="125"/>
    <x v="0"/>
    <m/>
    <s v="SZ"/>
    <m/>
    <n v="26400"/>
    <x v="0"/>
    <m/>
    <m/>
    <s v="2. Dôstojné podmienky pre klientov súdov a pracovníkov justície"/>
    <m/>
    <m/>
    <m/>
    <m/>
  </r>
  <r>
    <s v="N"/>
    <x v="0"/>
    <x v="126"/>
    <x v="0"/>
    <m/>
    <s v="SZ"/>
    <m/>
    <n v="4300"/>
    <x v="0"/>
    <m/>
    <m/>
    <s v="3. Dôstojné podmienky pre klientov súdov a pracovníkov justície"/>
    <m/>
    <m/>
    <m/>
    <m/>
  </r>
  <r>
    <s v="N"/>
    <x v="0"/>
    <x v="127"/>
    <x v="0"/>
    <m/>
    <s v="SZ"/>
    <m/>
    <n v="139000"/>
    <x v="0"/>
    <m/>
    <m/>
    <s v="4. Dôstojné podmienky pre klientov súdov a pracovníkov justície"/>
    <m/>
    <m/>
    <m/>
    <m/>
  </r>
  <r>
    <s v="N"/>
    <x v="0"/>
    <x v="128"/>
    <x v="0"/>
    <m/>
    <s v="SZ"/>
    <m/>
    <n v="4500"/>
    <x v="0"/>
    <m/>
    <m/>
    <s v="5. Dôstojné podmienky pre klientov súdov a pracovníkov justície"/>
    <m/>
    <m/>
    <m/>
    <m/>
  </r>
  <r>
    <s v="N"/>
    <x v="0"/>
    <x v="129"/>
    <x v="0"/>
    <m/>
    <s v="SZ"/>
    <m/>
    <n v="18000"/>
    <x v="0"/>
    <m/>
    <m/>
    <s v="6. Dôstojné podmienky pre klientov súdov a pracovníkov justície"/>
    <m/>
    <m/>
    <m/>
    <m/>
  </r>
  <r>
    <s v="N"/>
    <x v="0"/>
    <x v="130"/>
    <x v="0"/>
    <m/>
    <s v="SZ"/>
    <m/>
    <n v="11400"/>
    <x v="0"/>
    <m/>
    <m/>
    <s v="1. Dôstojné podmienky pre klientov súdov a pracovníkov justície, 2. Zvyšovanie energetickej efektivity budov štátu"/>
    <m/>
    <m/>
    <m/>
    <m/>
  </r>
  <r>
    <s v="N"/>
    <x v="0"/>
    <x v="131"/>
    <x v="0"/>
    <m/>
    <s v="SZ"/>
    <m/>
    <n v="300000"/>
    <x v="0"/>
    <m/>
    <m/>
    <s v="1. Dôstojné podmienky pre klientov súdov a pracovníkov justície, 2. Zvyšovanie energetickej efektivity budov štátu"/>
    <m/>
    <m/>
    <m/>
    <m/>
  </r>
  <r>
    <s v="N"/>
    <x v="0"/>
    <x v="132"/>
    <x v="0"/>
    <m/>
    <s v="SZ"/>
    <m/>
    <n v="150000"/>
    <x v="0"/>
    <m/>
    <m/>
    <s v="1. Dôstojné podmienky pre klientov súdov a pracovníkov justície, 2. Zvyšovanie energetickej efektivity budov štátu"/>
    <m/>
    <m/>
    <m/>
    <m/>
  </r>
  <r>
    <s v="N"/>
    <x v="0"/>
    <x v="133"/>
    <x v="0"/>
    <m/>
    <s v="SZ"/>
    <m/>
    <n v="6000"/>
    <x v="0"/>
    <m/>
    <m/>
    <s v="1. Dôstojné podmienky pre klientov súdov a pracovníkov justície"/>
    <m/>
    <m/>
    <m/>
    <m/>
  </r>
  <r>
    <s v="N"/>
    <x v="0"/>
    <x v="134"/>
    <x v="0"/>
    <m/>
    <s v="SZ"/>
    <m/>
    <n v="3000"/>
    <x v="0"/>
    <m/>
    <m/>
    <s v="1. Dôstojné podmienky pre klientov súdov a pracovníkov justície"/>
    <m/>
    <m/>
    <m/>
    <m/>
  </r>
  <r>
    <s v="N"/>
    <x v="0"/>
    <x v="135"/>
    <x v="0"/>
    <m/>
    <s v="SZ"/>
    <m/>
    <n v="120000"/>
    <x v="0"/>
    <m/>
    <m/>
    <s v="1. Dôstojné podmienky pre klientov súdov a pracovníkov justície, 2. Zvyšovanie energetickej efektivity budov štátu, 3. zníženie záťaže na existujúci osobný výťah"/>
    <m/>
    <m/>
    <m/>
    <m/>
  </r>
  <r>
    <s v="N"/>
    <x v="0"/>
    <x v="136"/>
    <x v="0"/>
    <m/>
    <s v="SZ"/>
    <m/>
    <n v="120000"/>
    <x v="0"/>
    <m/>
    <m/>
    <s v="1. Dôstojné podmienky pre klientov súdov a pracovníkov justície, 2. Zvyšovanie energetickej efektivity budov štátu"/>
    <m/>
    <m/>
    <m/>
    <m/>
  </r>
  <r>
    <s v="N"/>
    <x v="0"/>
    <x v="137"/>
    <x v="0"/>
    <m/>
    <s v="SZ"/>
    <m/>
    <n v="80000"/>
    <x v="0"/>
    <m/>
    <m/>
    <s v="1. Dôstojné podmienky pre klientov súdov a pracovníkov justície"/>
    <m/>
    <m/>
    <m/>
    <m/>
  </r>
  <r>
    <s v="N"/>
    <x v="0"/>
    <x v="138"/>
    <x v="0"/>
    <m/>
    <s v="SZ"/>
    <m/>
    <n v="7000"/>
    <x v="0"/>
    <m/>
    <m/>
    <s v="1. Dôstojné podmienky pre klientov súdu a pracovníkov justície"/>
    <m/>
    <m/>
    <m/>
    <m/>
  </r>
  <r>
    <s v="N"/>
    <x v="1"/>
    <x v="139"/>
    <x v="0"/>
    <m/>
    <s v="SZ"/>
    <m/>
    <n v="30000"/>
    <x v="0"/>
    <m/>
    <m/>
    <s v="1. Dôstojné podmienky pre klientov súdu a pracovníkov justície"/>
    <m/>
    <m/>
    <m/>
    <m/>
  </r>
  <r>
    <s v="N"/>
    <x v="1"/>
    <x v="140"/>
    <x v="0"/>
    <m/>
    <s v="SZ"/>
    <m/>
    <n v="80000"/>
    <x v="0"/>
    <m/>
    <m/>
    <s v="1. Dôstojné podmienky pre klientov súdu a pracovníkov justície"/>
    <m/>
    <m/>
    <m/>
    <m/>
  </r>
  <r>
    <s v="N"/>
    <x v="0"/>
    <x v="141"/>
    <x v="0"/>
    <m/>
    <s v="SZ"/>
    <m/>
    <n v="900000"/>
    <x v="0"/>
    <m/>
    <m/>
    <s v="1. Dôstojné podmienky pre klientov súdu a pracovníkov justície"/>
    <m/>
    <m/>
    <m/>
    <m/>
  </r>
  <r>
    <s v="N"/>
    <x v="0"/>
    <x v="142"/>
    <x v="0"/>
    <m/>
    <s v="SZ"/>
    <m/>
    <n v="150000"/>
    <x v="0"/>
    <m/>
    <m/>
    <s v="1. Dôstojné podmienky pre klientov súdu a pracovníkov justície"/>
    <m/>
    <m/>
    <m/>
    <m/>
  </r>
  <r>
    <s v="N"/>
    <x v="0"/>
    <x v="143"/>
    <x v="0"/>
    <m/>
    <s v="SZ"/>
    <m/>
    <n v="20000"/>
    <x v="0"/>
    <m/>
    <m/>
    <s v="1. Dôstojné podmienky pre klientov súdu a pracovníkov justície"/>
    <m/>
    <m/>
    <m/>
    <m/>
  </r>
  <r>
    <s v="N"/>
    <x v="0"/>
    <x v="144"/>
    <x v="0"/>
    <m/>
    <s v="SZ"/>
    <m/>
    <n v="5000"/>
    <x v="0"/>
    <m/>
    <m/>
    <s v="1. Dôstojné podmienky pre klientov súdu a pracovníkov justície"/>
    <m/>
    <m/>
    <m/>
    <m/>
  </r>
  <r>
    <s v="N"/>
    <x v="0"/>
    <x v="145"/>
    <x v="0"/>
    <m/>
    <s v="SZ"/>
    <m/>
    <n v="95000"/>
    <x v="0"/>
    <m/>
    <m/>
    <s v="1. Dôstojné podmienky pre klientov a zamestnancov súdu"/>
    <m/>
    <m/>
    <m/>
    <m/>
  </r>
  <r>
    <s v="N"/>
    <x v="0"/>
    <x v="146"/>
    <x v="0"/>
    <m/>
    <s v="SZ"/>
    <m/>
    <n v="96500"/>
    <x v="0"/>
    <m/>
    <m/>
    <s v="1. Dôstojné podmienky pre klientov a zamestnancov súdu"/>
    <m/>
    <m/>
    <m/>
    <m/>
  </r>
  <r>
    <s v="N"/>
    <x v="0"/>
    <x v="147"/>
    <x v="0"/>
    <m/>
    <s v="SZ"/>
    <m/>
    <n v="100400"/>
    <x v="0"/>
    <m/>
    <m/>
    <s v="1. Dôstojné podmienky pre klientov a zamestnancov súdu"/>
    <m/>
    <m/>
    <m/>
    <m/>
  </r>
  <r>
    <m/>
    <x v="0"/>
    <x v="148"/>
    <x v="0"/>
    <m/>
    <s v="SZ"/>
    <m/>
    <n v="83000"/>
    <x v="0"/>
    <m/>
    <m/>
    <s v="1. Dôstojné podmienky pre klientov a zamestnancov súdu"/>
    <m/>
    <m/>
    <m/>
    <m/>
  </r>
  <r>
    <m/>
    <x v="0"/>
    <x v="149"/>
    <x v="0"/>
    <m/>
    <s v="SZ"/>
    <m/>
    <n v="10500"/>
    <x v="0"/>
    <m/>
    <m/>
    <s v="1. Dôstojné podmienky pre klientov a zamestnancov súdu"/>
    <m/>
    <m/>
    <m/>
    <m/>
  </r>
  <r>
    <m/>
    <x v="0"/>
    <x v="150"/>
    <x v="0"/>
    <m/>
    <s v="SZ"/>
    <m/>
    <n v="60000"/>
    <x v="0"/>
    <m/>
    <m/>
    <s v="1. Dôstojné podmienky pre klientov súdov a pracovníkov justície, 2. Zvyšovanie energetickej efektivity budov štátu"/>
    <m/>
    <m/>
    <m/>
    <m/>
  </r>
  <r>
    <m/>
    <x v="0"/>
    <x v="151"/>
    <x v="0"/>
    <m/>
    <s v="SZ"/>
    <m/>
    <n v="12000"/>
    <x v="0"/>
    <m/>
    <m/>
    <s v="1. Dôstojné podmienky pre klientov súdov a pracovníkov justície, "/>
    <m/>
    <m/>
    <m/>
    <m/>
  </r>
  <r>
    <m/>
    <x v="0"/>
    <x v="152"/>
    <x v="0"/>
    <m/>
    <s v="SZ"/>
    <m/>
    <n v="10000"/>
    <x v="0"/>
    <m/>
    <m/>
    <s v="1. Dôstojné podmienky pre klientov súdov a pracovníkov justície, "/>
    <m/>
    <m/>
    <m/>
    <m/>
  </r>
  <r>
    <m/>
    <x v="0"/>
    <x v="153"/>
    <x v="0"/>
    <m/>
    <s v="SZ"/>
    <m/>
    <n v="100000"/>
    <x v="0"/>
    <m/>
    <m/>
    <s v="1. dôstojné podmienky pre klientov a zamestnancov justície 2. zvyšovanie energetickej efektivity budov štátu"/>
    <m/>
    <m/>
    <m/>
    <m/>
  </r>
  <r>
    <m/>
    <x v="0"/>
    <x v="154"/>
    <x v="0"/>
    <m/>
    <s v="SZ"/>
    <m/>
    <n v="18000"/>
    <x v="0"/>
    <m/>
    <m/>
    <s v="1. Zefektívnenie systému ochrany budovy, 2. zabezpečenie a obmena technológií nevyhnutných na prevádzku"/>
    <m/>
    <m/>
    <m/>
    <m/>
  </r>
  <r>
    <m/>
    <x v="0"/>
    <x v="155"/>
    <x v="0"/>
    <m/>
    <s v="SZ"/>
    <m/>
    <n v="10000"/>
    <x v="0"/>
    <m/>
    <m/>
    <s v="1. Dôstojné podmienky pre klientov súdov a pracovníkov justície"/>
    <m/>
    <m/>
    <m/>
    <m/>
  </r>
  <r>
    <m/>
    <x v="0"/>
    <x v="156"/>
    <x v="0"/>
    <m/>
    <s v="SZ"/>
    <m/>
    <n v="10000"/>
    <x v="0"/>
    <m/>
    <m/>
    <s v="1. Dôstojné podmienky pre klientov súdov a pracovníkov justície, 2. Zvyšovanie energetickej efektivity budov štátu"/>
    <m/>
    <m/>
    <m/>
    <m/>
  </r>
  <r>
    <m/>
    <x v="0"/>
    <x v="157"/>
    <x v="0"/>
    <m/>
    <s v="SZ"/>
    <m/>
    <n v="10000"/>
    <x v="0"/>
    <m/>
    <m/>
    <s v="1. Dôstojné podmienky pre klientov súdov a pracovníkov justície, 2. Zvyšovanie energetickej efektivity budov štátu"/>
    <m/>
    <m/>
    <m/>
    <m/>
  </r>
  <r>
    <m/>
    <x v="0"/>
    <x v="158"/>
    <x v="0"/>
    <m/>
    <s v="SZ"/>
    <m/>
    <n v="10000"/>
    <x v="0"/>
    <m/>
    <m/>
    <s v="1. Dôstojné podmienky pre klientov súdov a pracovníkov justície"/>
    <m/>
    <m/>
    <m/>
    <m/>
  </r>
  <r>
    <m/>
    <x v="0"/>
    <x v="159"/>
    <x v="0"/>
    <m/>
    <s v="SZ"/>
    <m/>
    <n v="10000"/>
    <x v="0"/>
    <m/>
    <m/>
    <s v="1. Dôstojné podmienky pre klientov súdov a pracovníkov justície"/>
    <m/>
    <m/>
    <m/>
    <m/>
  </r>
  <r>
    <m/>
    <x v="0"/>
    <x v="160"/>
    <x v="0"/>
    <m/>
    <s v="SZ"/>
    <m/>
    <n v="10000"/>
    <x v="0"/>
    <m/>
    <m/>
    <s v="1. Dôstojné podmienky pre klientov súdov a pracovníkov justície, 2. Zvyšovanie energetickej efektivity budov štátu"/>
    <m/>
    <m/>
    <m/>
    <m/>
  </r>
  <r>
    <m/>
    <x v="0"/>
    <x v="161"/>
    <x v="0"/>
    <m/>
    <s v="SZ"/>
    <m/>
    <n v="8000"/>
    <x v="0"/>
    <m/>
    <m/>
    <s v="1. Dôstojné podmienky pre klientov súdov a pracovníkov justície"/>
    <m/>
    <m/>
    <m/>
    <m/>
  </r>
  <r>
    <m/>
    <x v="0"/>
    <x v="162"/>
    <x v="0"/>
    <m/>
    <s v="SZ"/>
    <m/>
    <n v="7300"/>
    <x v="0"/>
    <m/>
    <m/>
    <s v="1. Dôstojné podmienky pre klientov súdov a pracovníkov justície, 2. Zvyšovanie energetickej efektivity budov štátu"/>
    <m/>
    <m/>
    <m/>
    <m/>
  </r>
  <r>
    <m/>
    <x v="0"/>
    <x v="163"/>
    <x v="0"/>
    <m/>
    <s v="SZ"/>
    <m/>
    <n v="7000"/>
    <x v="0"/>
    <m/>
    <m/>
    <s v="1. Dôstojné podmienky pre klientov súdov a pracovníkov justície, 2. Zvyšovanie energetickej efektivity budov štátu"/>
    <m/>
    <m/>
    <m/>
    <m/>
  </r>
  <r>
    <m/>
    <x v="0"/>
    <x v="164"/>
    <x v="0"/>
    <m/>
    <s v="SZ"/>
    <m/>
    <n v="7000"/>
    <x v="0"/>
    <m/>
    <m/>
    <s v="1. Dôstojné podmienky pre klientov súdov a pracovníkov justície"/>
    <m/>
    <m/>
    <m/>
    <m/>
  </r>
  <r>
    <m/>
    <x v="0"/>
    <x v="165"/>
    <x v="0"/>
    <m/>
    <s v="SZ"/>
    <m/>
    <n v="6000"/>
    <x v="0"/>
    <m/>
    <m/>
    <s v="1. Dôstojné podmienky pre klientov súdov a pracovníkov justície"/>
    <m/>
    <m/>
    <m/>
    <m/>
  </r>
  <r>
    <m/>
    <x v="0"/>
    <x v="166"/>
    <x v="0"/>
    <m/>
    <s v="SZ"/>
    <m/>
    <n v="6500"/>
    <x v="0"/>
    <m/>
    <m/>
    <s v="1. Dôstojné podmienky pre klientov súdov a pracovníkov justície, 2. Zvyšovanie energetickej efektivity budov štátu"/>
    <m/>
    <m/>
    <m/>
    <m/>
  </r>
  <r>
    <m/>
    <x v="0"/>
    <x v="167"/>
    <x v="0"/>
    <m/>
    <s v="SZ"/>
    <m/>
    <n v="5000"/>
    <x v="0"/>
    <m/>
    <m/>
    <s v="1. Dôstojné podmienky pre klientov súdov a pracovníkov justície, 2. Zvyšovanie energetickej efektivity budov štátu"/>
    <m/>
    <m/>
    <m/>
    <m/>
  </r>
  <r>
    <m/>
    <x v="0"/>
    <x v="168"/>
    <x v="0"/>
    <m/>
    <s v="SZ"/>
    <m/>
    <n v="10000"/>
    <x v="0"/>
    <m/>
    <m/>
    <s v="1. Dôstojné podmienky pre klientov súdov a pracovníkov justície, 2. Zvyšovanie energetickej efektivity budov štátu"/>
    <m/>
    <m/>
    <m/>
    <m/>
  </r>
  <r>
    <m/>
    <x v="0"/>
    <x v="169"/>
    <x v="0"/>
    <m/>
    <s v="SZ"/>
    <m/>
    <n v="4500"/>
    <x v="0"/>
    <m/>
    <m/>
    <s v="1. Dôstojné podmienky pre klientov súdov a pracovníkov justície"/>
    <m/>
    <m/>
    <m/>
    <m/>
  </r>
  <r>
    <m/>
    <x v="0"/>
    <x v="170"/>
    <x v="0"/>
    <m/>
    <s v="SZ"/>
    <m/>
    <n v="4500"/>
    <x v="0"/>
    <m/>
    <m/>
    <s v="1. Dôstojné podmienky pre klientov súdov a pracovníkov justície"/>
    <m/>
    <m/>
    <m/>
    <m/>
  </r>
  <r>
    <m/>
    <x v="0"/>
    <x v="171"/>
    <x v="0"/>
    <m/>
    <s v="SZ"/>
    <m/>
    <n v="6000"/>
    <x v="0"/>
    <m/>
    <m/>
    <s v="1. Dôstojné podmienky pre klientov súdov a pracovníkov justície"/>
    <m/>
    <m/>
    <m/>
    <s v="SW"/>
  </r>
  <r>
    <m/>
    <x v="0"/>
    <x v="172"/>
    <x v="0"/>
    <m/>
    <s v="SZ"/>
    <m/>
    <n v="3000"/>
    <x v="0"/>
    <m/>
    <m/>
    <s v="1. Dôstojné podmienky pre klientov súdov a pracovníkov justície"/>
    <m/>
    <m/>
    <m/>
    <m/>
  </r>
  <r>
    <m/>
    <x v="0"/>
    <x v="173"/>
    <x v="0"/>
    <m/>
    <s v="SZ"/>
    <m/>
    <n v="3000"/>
    <x v="0"/>
    <m/>
    <m/>
    <s v="1. Dôstojné podmienky pre klientov súdov a pracovníkov justície"/>
    <m/>
    <m/>
    <m/>
    <m/>
  </r>
  <r>
    <m/>
    <x v="0"/>
    <x v="174"/>
    <x v="0"/>
    <m/>
    <s v="SZ"/>
    <m/>
    <n v="3600"/>
    <x v="0"/>
    <m/>
    <m/>
    <s v="1. Dôstojné podmienky pre klientov súdov a pracovníkov justície"/>
    <m/>
    <m/>
    <m/>
    <m/>
  </r>
  <r>
    <n v="1"/>
    <x v="0"/>
    <x v="175"/>
    <x v="1"/>
    <m/>
    <s v="SZ"/>
    <m/>
    <n v="11299388.8160848"/>
    <x v="0"/>
    <n v="2022"/>
    <m/>
    <s v="Zabezpečenie budovania a rozvoja strategických IS justície"/>
    <n v="133"/>
    <m/>
    <m/>
    <m/>
  </r>
  <r>
    <n v="1"/>
    <x v="0"/>
    <x v="176"/>
    <x v="1"/>
    <m/>
    <s v="SZ"/>
    <m/>
    <n v="7187499.3599999994"/>
    <x v="0"/>
    <n v="2022"/>
    <n v="2024"/>
    <s v="Zabezpečenie budovania a rozvoja strategických IS justície"/>
    <n v="133"/>
    <m/>
    <m/>
    <m/>
  </r>
  <r>
    <m/>
    <x v="0"/>
    <x v="177"/>
    <x v="1"/>
    <m/>
    <s v="SZ"/>
    <m/>
    <n v="240000"/>
    <x v="0"/>
    <n v="2022"/>
    <m/>
    <s v="Investície do materiálno-technického vybavenia v oblasti Informatiky"/>
    <m/>
    <m/>
    <m/>
    <s v="SW"/>
  </r>
  <r>
    <n v="1"/>
    <x v="0"/>
    <x v="178"/>
    <x v="1"/>
    <m/>
    <s v="SZ"/>
    <m/>
    <n v="10913885.372"/>
    <x v="0"/>
    <n v="2021"/>
    <n v="2026"/>
    <s v="Investície do materiálno-technického vybavenia v oblasti Informatiky"/>
    <n v="133"/>
    <m/>
    <m/>
    <s v="SW"/>
  </r>
  <r>
    <n v="1"/>
    <x v="0"/>
    <x v="179"/>
    <x v="1"/>
    <m/>
    <s v="SZ"/>
    <m/>
    <n v="7567210.7999999998"/>
    <x v="0"/>
    <n v="2022"/>
    <n v="2024"/>
    <s v="Investície do materiálno-technického vybavenia v oblasti Informatiky"/>
    <n v="133"/>
    <m/>
    <m/>
    <s v="HW"/>
  </r>
  <r>
    <n v="1"/>
    <x v="0"/>
    <x v="180"/>
    <x v="1"/>
    <m/>
    <s v="SZ"/>
    <m/>
    <n v="1896339.5502857142"/>
    <x v="0"/>
    <n v="2021"/>
    <n v="2026"/>
    <s v="Investície do materiálno-technického vybavenia v oblasti Informatiky"/>
    <n v="133"/>
    <m/>
    <m/>
    <s v="HW"/>
  </r>
  <r>
    <n v="1"/>
    <x v="0"/>
    <x v="181"/>
    <x v="1"/>
    <m/>
    <s v="SZ"/>
    <m/>
    <n v="2000000"/>
    <x v="1"/>
    <n v="2022"/>
    <m/>
    <s v="1. Zabezpečenie budovania a rozvoja strategických IS justície"/>
    <n v="133"/>
    <m/>
    <m/>
    <s v="HW"/>
  </r>
  <r>
    <n v="1"/>
    <x v="0"/>
    <x v="182"/>
    <x v="1"/>
    <m/>
    <s v="SZ"/>
    <m/>
    <n v="697500"/>
    <x v="0"/>
    <n v="2021"/>
    <n v="2026"/>
    <s v="Investície do materiálno-technického vybavenia v oblasti Informatiky"/>
    <n v="133"/>
    <m/>
    <m/>
    <s v="HW"/>
  </r>
  <r>
    <n v="1"/>
    <x v="0"/>
    <x v="183"/>
    <x v="1"/>
    <m/>
    <s v="SZ"/>
    <m/>
    <n v="1188000"/>
    <x v="1"/>
    <n v="2022"/>
    <m/>
    <s v="1. Zabezpečenie budovania a rozvoja strategických IS justície"/>
    <n v="133"/>
    <m/>
    <m/>
    <s v="HW"/>
  </r>
  <r>
    <n v="1"/>
    <x v="0"/>
    <x v="184"/>
    <x v="1"/>
    <m/>
    <s v="SZ"/>
    <m/>
    <n v="5257731.5765269464"/>
    <x v="0"/>
    <n v="2022"/>
    <n v="2026"/>
    <s v="Investície do materiálno-technického vybavenia v oblasti Informatiky"/>
    <n v="133"/>
    <m/>
    <m/>
    <s v="HW"/>
  </r>
  <r>
    <n v="1"/>
    <x v="0"/>
    <x v="185"/>
    <x v="1"/>
    <m/>
    <s v="SZ"/>
    <m/>
    <n v="932155.65599999996"/>
    <x v="0"/>
    <n v="2021"/>
    <n v="2024"/>
    <s v="Investície do materiálno-technického vybavenia v oblasti Informatiky"/>
    <n v="133"/>
    <m/>
    <m/>
    <s v="HW"/>
  </r>
  <r>
    <n v="1"/>
    <x v="0"/>
    <x v="186"/>
    <x v="1"/>
    <m/>
    <s v="SZ"/>
    <m/>
    <n v="384886.43999999994"/>
    <x v="0"/>
    <n v="2021"/>
    <n v="2026"/>
    <s v="Investície do materiálno-technického vybavenia v oblasti Informatiky"/>
    <n v="133"/>
    <m/>
    <m/>
    <s v="SW"/>
  </r>
  <r>
    <n v="1"/>
    <x v="0"/>
    <x v="187"/>
    <x v="1"/>
    <m/>
    <s v="SZ"/>
    <m/>
    <n v="1266000"/>
    <x v="0"/>
    <n v="2021"/>
    <n v="2022"/>
    <s v="Investície do materiálno-technického vybavenia v oblasti Informatiky"/>
    <n v="133"/>
    <m/>
    <m/>
    <s v="HW"/>
  </r>
  <r>
    <n v="1"/>
    <x v="0"/>
    <x v="188"/>
    <x v="1"/>
    <m/>
    <s v="SZ"/>
    <m/>
    <n v="2724630.5279999999"/>
    <x v="0"/>
    <n v="2022"/>
    <n v="2026"/>
    <s v="Investície do materiálno-technického vybavenia v oblasti Informatiky"/>
    <n v="133"/>
    <m/>
    <m/>
    <s v="HW"/>
  </r>
  <r>
    <n v="1"/>
    <x v="0"/>
    <x v="189"/>
    <x v="1"/>
    <m/>
    <s v="SZ"/>
    <m/>
    <n v="399600"/>
    <x v="0"/>
    <n v="2021"/>
    <n v="2022"/>
    <s v="Investície do materiálno-technického vybavenia v oblasti Informatiky"/>
    <n v="133"/>
    <m/>
    <m/>
    <s v="SW"/>
  </r>
  <r>
    <m/>
    <x v="0"/>
    <x v="190"/>
    <x v="1"/>
    <m/>
    <s v="SZ"/>
    <m/>
    <n v="990000"/>
    <x v="1"/>
    <n v="2022"/>
    <m/>
    <s v="1. Zabezpečenie budovania a rozvoja strategických IS justície"/>
    <m/>
    <m/>
    <m/>
    <s v="SW"/>
  </r>
  <r>
    <m/>
    <x v="0"/>
    <x v="191"/>
    <x v="1"/>
    <m/>
    <s v="SZ"/>
    <m/>
    <n v="800000"/>
    <x v="1"/>
    <n v="2022"/>
    <m/>
    <s v="3. Investície do  vybavenia za oblasť softvéru (napr.licencie)"/>
    <m/>
    <m/>
    <m/>
    <s v="SW"/>
  </r>
  <r>
    <m/>
    <x v="0"/>
    <x v="192"/>
    <x v="1"/>
    <m/>
    <s v="SZ"/>
    <m/>
    <n v="600000"/>
    <x v="1"/>
    <n v="2022"/>
    <m/>
    <s v="3. Investície do  vybavenia za oblasť softvéru (napr.licencie)"/>
    <m/>
    <m/>
    <m/>
    <m/>
  </r>
  <r>
    <m/>
    <x v="0"/>
    <x v="193"/>
    <x v="1"/>
    <m/>
    <s v="SZ"/>
    <m/>
    <n v="526569"/>
    <x v="1"/>
    <n v="2022"/>
    <m/>
    <s v="3. Investície do  vybavenia za oblasť softvéru (napr.licencie)"/>
    <m/>
    <m/>
    <m/>
    <m/>
  </r>
  <r>
    <m/>
    <x v="0"/>
    <x v="194"/>
    <x v="1"/>
    <m/>
    <s v="SZ"/>
    <m/>
    <n v="392624"/>
    <x v="1"/>
    <n v="2022"/>
    <m/>
    <s v="1. Zabezpečenie budovania a rozvoja strategických IS justície"/>
    <m/>
    <m/>
    <m/>
    <s v="HW"/>
  </r>
  <r>
    <m/>
    <x v="0"/>
    <x v="195"/>
    <x v="1"/>
    <m/>
    <s v="SZ"/>
    <m/>
    <n v="350400"/>
    <x v="1"/>
    <n v="2022"/>
    <m/>
    <s v="1. Zabezpečenie budovania a rozvoja strategických IS justície"/>
    <m/>
    <m/>
    <m/>
    <s v="HW"/>
  </r>
  <r>
    <m/>
    <x v="0"/>
    <x v="196"/>
    <x v="1"/>
    <m/>
    <s v="SZ"/>
    <m/>
    <n v="290000"/>
    <x v="1"/>
    <n v="2022"/>
    <m/>
    <s v="3. Investície do  vybavenia za oblasť softvéru (napr.licencie)"/>
    <m/>
    <m/>
    <m/>
    <s v="HW"/>
  </r>
  <r>
    <m/>
    <x v="0"/>
    <x v="197"/>
    <x v="1"/>
    <m/>
    <s v="SZ"/>
    <m/>
    <n v="280320"/>
    <x v="1"/>
    <n v="2022"/>
    <m/>
    <s v="1. Zabezpečenie budovania a rozvoja strategických IS justície"/>
    <m/>
    <m/>
    <m/>
    <s v="HW"/>
  </r>
  <r>
    <m/>
    <x v="0"/>
    <x v="198"/>
    <x v="1"/>
    <m/>
    <s v="SZ"/>
    <m/>
    <n v="280000"/>
    <x v="1"/>
    <n v="2022"/>
    <m/>
    <s v="3. Investície do  vybavenia za oblasť softvéru (napr.licencie)"/>
    <m/>
    <m/>
    <m/>
    <s v="SW"/>
  </r>
  <r>
    <m/>
    <x v="0"/>
    <x v="199"/>
    <x v="1"/>
    <m/>
    <s v="SZ"/>
    <m/>
    <n v="268000"/>
    <x v="1"/>
    <n v="2022"/>
    <m/>
    <s v="3. Investície do  vybavenia za oblasť softvéru (napr.licencie)"/>
    <m/>
    <m/>
    <m/>
    <s v="SW"/>
  </r>
  <r>
    <m/>
    <x v="0"/>
    <x v="200"/>
    <x v="1"/>
    <m/>
    <s v="SZ"/>
    <m/>
    <n v="259000"/>
    <x v="1"/>
    <n v="2022"/>
    <m/>
    <s v="3. Investície do  vybavenia za oblasť softvéru (napr.licencie)"/>
    <m/>
    <m/>
    <m/>
    <s v="HW"/>
  </r>
  <r>
    <m/>
    <x v="0"/>
    <x v="201"/>
    <x v="1"/>
    <m/>
    <s v="SZ"/>
    <m/>
    <n v="250000"/>
    <x v="1"/>
    <n v="2022"/>
    <m/>
    <s v="1. Zabezpečenie budovania a rozvoja strategických IS justície"/>
    <m/>
    <m/>
    <m/>
    <s v="HW"/>
  </r>
  <r>
    <m/>
    <x v="0"/>
    <x v="202"/>
    <x v="1"/>
    <m/>
    <s v="SZ"/>
    <m/>
    <n v="241200"/>
    <x v="1"/>
    <n v="2022"/>
    <m/>
    <s v="3. Investície do  vybavenia za oblasť softvéru (napr.licencie)"/>
    <m/>
    <m/>
    <m/>
    <s v="HW"/>
  </r>
  <r>
    <m/>
    <x v="0"/>
    <x v="203"/>
    <x v="1"/>
    <m/>
    <s v="SZ"/>
    <m/>
    <n v="240000"/>
    <x v="1"/>
    <n v="2022"/>
    <m/>
    <s v="3. Investície do  vybavenia za oblasť softvéru (napr.licencie)"/>
    <m/>
    <m/>
    <m/>
    <s v="SW"/>
  </r>
  <r>
    <m/>
    <x v="0"/>
    <x v="204"/>
    <x v="1"/>
    <m/>
    <s v="SZ"/>
    <m/>
    <n v="219000"/>
    <x v="1"/>
    <n v="2022"/>
    <m/>
    <s v="1. Zabezpečenie budovania a rozvoja strategických IS justície"/>
    <m/>
    <m/>
    <m/>
    <s v="HW"/>
  </r>
  <r>
    <m/>
    <x v="0"/>
    <x v="205"/>
    <x v="1"/>
    <m/>
    <s v="SZ"/>
    <m/>
    <n v="200000"/>
    <x v="1"/>
    <n v="2022"/>
    <m/>
    <s v="1. Zabezpečenie budovania a rozvoja strategických IS justície"/>
    <m/>
    <m/>
    <m/>
    <s v="SW"/>
  </r>
  <r>
    <m/>
    <x v="0"/>
    <x v="206"/>
    <x v="1"/>
    <m/>
    <s v="SZ"/>
    <m/>
    <n v="198000"/>
    <x v="1"/>
    <n v="2022"/>
    <m/>
    <s v="1. Zabezpečenie budovania a rozvoja strategických IS justície"/>
    <m/>
    <m/>
    <m/>
    <s v="HW"/>
  </r>
  <r>
    <m/>
    <x v="0"/>
    <x v="207"/>
    <x v="1"/>
    <m/>
    <s v="SZ"/>
    <m/>
    <n v="195000"/>
    <x v="1"/>
    <n v="2022"/>
    <m/>
    <s v="3. Investície do  vybavenia za oblasť softvéru (napr.licencie)"/>
    <m/>
    <m/>
    <m/>
    <s v="HW"/>
  </r>
  <r>
    <m/>
    <x v="0"/>
    <x v="208"/>
    <x v="1"/>
    <m/>
    <s v="SZ"/>
    <m/>
    <n v="188000"/>
    <x v="1"/>
    <n v="2022"/>
    <m/>
    <s v="3. Investície do  vybavenia za oblasť softvéru (napr.licencie)"/>
    <m/>
    <m/>
    <m/>
    <s v="SW"/>
  </r>
  <r>
    <m/>
    <x v="0"/>
    <x v="209"/>
    <x v="1"/>
    <m/>
    <s v="SZ"/>
    <m/>
    <n v="180000"/>
    <x v="1"/>
    <n v="2022"/>
    <m/>
    <s v="1. Zabezpečenie budovania a rozvoja strategických IS justície"/>
    <m/>
    <m/>
    <m/>
    <s v="HW"/>
  </r>
  <r>
    <m/>
    <x v="0"/>
    <x v="210"/>
    <x v="1"/>
    <m/>
    <s v="SZ"/>
    <m/>
    <n v="180000"/>
    <x v="1"/>
    <n v="2022"/>
    <m/>
    <s v="1. Zabezpečenie budovania a rozvoja strategických IS justície"/>
    <m/>
    <m/>
    <m/>
    <s v="SW"/>
  </r>
  <r>
    <m/>
    <x v="0"/>
    <x v="211"/>
    <x v="1"/>
    <m/>
    <s v="SZ"/>
    <m/>
    <n v="154000"/>
    <x v="1"/>
    <n v="2022"/>
    <m/>
    <s v="3. Investície do  vybavenia za oblasť softvéru (napr.licencie)"/>
    <m/>
    <m/>
    <m/>
    <s v="HW"/>
  </r>
  <r>
    <m/>
    <x v="0"/>
    <x v="212"/>
    <x v="1"/>
    <m/>
    <s v="SZ"/>
    <m/>
    <n v="150000"/>
    <x v="1"/>
    <n v="2022"/>
    <m/>
    <s v="2. Zabezpečenie budovania a rozvoja ostatných IS justície"/>
    <m/>
    <m/>
    <m/>
    <s v="SW"/>
  </r>
  <r>
    <m/>
    <x v="0"/>
    <x v="213"/>
    <x v="1"/>
    <m/>
    <s v="SZ"/>
    <m/>
    <n v="144000"/>
    <x v="1"/>
    <n v="2022"/>
    <m/>
    <s v="1. Zabezpečenie budovania a rozvoja strategických IS justície"/>
    <m/>
    <m/>
    <m/>
    <s v="HW"/>
  </r>
  <r>
    <m/>
    <x v="0"/>
    <x v="214"/>
    <x v="1"/>
    <m/>
    <s v="SZ"/>
    <m/>
    <n v="140000"/>
    <x v="1"/>
    <n v="2022"/>
    <m/>
    <s v="3. Investície do  vybavenia za oblasť softvéru (napr.licencie)"/>
    <m/>
    <m/>
    <m/>
    <s v="HW"/>
  </r>
  <r>
    <m/>
    <x v="0"/>
    <x v="215"/>
    <x v="1"/>
    <m/>
    <s v="SZ"/>
    <m/>
    <n v="120000"/>
    <x v="1"/>
    <n v="2022"/>
    <m/>
    <s v="1. Zabezpečenie budovania a rozvoja strategických IS justície"/>
    <m/>
    <m/>
    <m/>
    <s v="HW"/>
  </r>
  <r>
    <m/>
    <x v="0"/>
    <x v="216"/>
    <x v="1"/>
    <m/>
    <s v="SZ"/>
    <m/>
    <n v="120000"/>
    <x v="1"/>
    <n v="2022"/>
    <m/>
    <s v="1. Zabezpečenie budovania a rozvoja strategických IS justície"/>
    <m/>
    <m/>
    <m/>
    <s v="HW"/>
  </r>
  <r>
    <m/>
    <x v="0"/>
    <x v="217"/>
    <x v="1"/>
    <m/>
    <s v="SZ"/>
    <m/>
    <n v="110000"/>
    <x v="1"/>
    <n v="2022"/>
    <m/>
    <s v="2. Zabezpečenie budovania a rozvoja ostatných IS justície"/>
    <m/>
    <m/>
    <m/>
    <s v="HW"/>
  </r>
  <r>
    <m/>
    <x v="0"/>
    <x v="218"/>
    <x v="1"/>
    <m/>
    <s v="SZ"/>
    <m/>
    <n v="100000"/>
    <x v="1"/>
    <n v="2022"/>
    <m/>
    <s v="1. Zabezpečenie budovania a rozvoja strategických IS justície"/>
    <m/>
    <m/>
    <m/>
    <s v="SW"/>
  </r>
  <r>
    <m/>
    <x v="0"/>
    <x v="219"/>
    <x v="1"/>
    <m/>
    <s v="SZ"/>
    <m/>
    <n v="100000"/>
    <x v="1"/>
    <n v="2022"/>
    <m/>
    <s v="3. Investície do  vybavenia za oblasť softvéru (napr.licencie)"/>
    <m/>
    <m/>
    <m/>
    <s v="HW"/>
  </r>
  <r>
    <m/>
    <x v="0"/>
    <x v="220"/>
    <x v="1"/>
    <m/>
    <s v="SZ"/>
    <m/>
    <n v="90000"/>
    <x v="1"/>
    <n v="2022"/>
    <m/>
    <s v="1. Zabezpečenie budovania a rozvoja strategických IS justície"/>
    <m/>
    <m/>
    <m/>
    <s v="HW"/>
  </r>
  <r>
    <m/>
    <x v="0"/>
    <x v="221"/>
    <x v="1"/>
    <m/>
    <s v="SZ"/>
    <m/>
    <n v="87600"/>
    <x v="1"/>
    <n v="2022"/>
    <m/>
    <s v="1. Zabezpečenie budovania a rozvoja strategických IS justície"/>
    <m/>
    <m/>
    <m/>
    <s v="HW"/>
  </r>
  <r>
    <m/>
    <x v="0"/>
    <x v="222"/>
    <x v="1"/>
    <m/>
    <s v="SZ"/>
    <m/>
    <n v="80000"/>
    <x v="1"/>
    <n v="2022"/>
    <m/>
    <s v="1. Zabezpečenie budovania a rozvoja strategických IS justície"/>
    <m/>
    <m/>
    <m/>
    <s v="HW"/>
  </r>
  <r>
    <m/>
    <x v="0"/>
    <x v="223"/>
    <x v="1"/>
    <m/>
    <s v="SZ"/>
    <m/>
    <n v="80000"/>
    <x v="1"/>
    <n v="2022"/>
    <m/>
    <s v="3. Investície do  vybavenia za oblasť softvéru (napr.licencie)"/>
    <m/>
    <m/>
    <m/>
    <s v="HW"/>
  </r>
  <r>
    <m/>
    <x v="0"/>
    <x v="224"/>
    <x v="1"/>
    <m/>
    <s v="SZ"/>
    <m/>
    <n v="75000"/>
    <x v="1"/>
    <n v="2022"/>
    <m/>
    <s v="3. Investície do  vybavenia za oblasť softvéru (napr.licencie)"/>
    <m/>
    <m/>
    <m/>
    <s v="HW"/>
  </r>
  <r>
    <m/>
    <x v="0"/>
    <x v="225"/>
    <x v="1"/>
    <m/>
    <s v="SZ"/>
    <m/>
    <n v="72000"/>
    <x v="1"/>
    <n v="2022"/>
    <m/>
    <s v="1. Zabezpečenie budovania a rozvoja strategických IS justície"/>
    <m/>
    <m/>
    <m/>
    <s v="HW"/>
  </r>
  <r>
    <m/>
    <x v="0"/>
    <x v="226"/>
    <x v="1"/>
    <m/>
    <s v="SZ"/>
    <m/>
    <n v="72000"/>
    <x v="1"/>
    <n v="2022"/>
    <m/>
    <s v="1. Zabezpečenie budovania a rozvoja strategických IS justície"/>
    <m/>
    <m/>
    <m/>
    <s v="HW"/>
  </r>
  <r>
    <m/>
    <x v="0"/>
    <x v="227"/>
    <x v="1"/>
    <m/>
    <s v="SZ"/>
    <m/>
    <n v="65000"/>
    <x v="1"/>
    <n v="2022"/>
    <m/>
    <s v="3. Investície do  vybavenia za oblasť softvéru (napr.licencie)"/>
    <m/>
    <m/>
    <m/>
    <s v="HW"/>
  </r>
  <r>
    <m/>
    <x v="0"/>
    <x v="228"/>
    <x v="1"/>
    <m/>
    <s v="SZ"/>
    <m/>
    <n v="62180"/>
    <x v="1"/>
    <n v="2022"/>
    <m/>
    <s v="1. Zabezpečenie budovania a rozvoja strategických IS justície"/>
    <m/>
    <m/>
    <m/>
    <s v="HW"/>
  </r>
  <r>
    <m/>
    <x v="0"/>
    <x v="229"/>
    <x v="1"/>
    <m/>
    <s v="SZ"/>
    <m/>
    <n v="60000"/>
    <x v="1"/>
    <n v="2022"/>
    <m/>
    <s v="3. Investície do  vybavenia za oblasť softvéru (napr.licencie)"/>
    <m/>
    <m/>
    <m/>
    <s v="HW"/>
  </r>
  <r>
    <m/>
    <x v="0"/>
    <x v="230"/>
    <x v="1"/>
    <m/>
    <s v="SZ"/>
    <m/>
    <n v="40000"/>
    <x v="1"/>
    <n v="2022"/>
    <m/>
    <s v="3. Investície do  vybavenia za oblasť softvéru (napr.licencie)"/>
    <m/>
    <m/>
    <m/>
    <s v="SW"/>
  </r>
  <r>
    <m/>
    <x v="0"/>
    <x v="231"/>
    <x v="1"/>
    <m/>
    <s v="SZ"/>
    <m/>
    <n v="7200"/>
    <x v="1"/>
    <n v="2022"/>
    <m/>
    <s v="1. Zabezpečenie budovania a rozvoja strategických IS justície"/>
    <m/>
    <m/>
    <m/>
    <s v="HW"/>
  </r>
  <r>
    <m/>
    <x v="0"/>
    <x v="232"/>
    <x v="1"/>
    <m/>
    <s v="SZ"/>
    <m/>
    <n v="5500"/>
    <x v="1"/>
    <n v="2022"/>
    <m/>
    <s v="3. Investície do  vybavenia za oblasť softvéru (napr.licencie)"/>
    <m/>
    <m/>
    <m/>
    <s v="SW"/>
  </r>
  <r>
    <m/>
    <x v="0"/>
    <x v="233"/>
    <x v="1"/>
    <m/>
    <s v="SZ"/>
    <m/>
    <n v="23880"/>
    <x v="0"/>
    <n v="2022"/>
    <m/>
    <s v="1.Investície do materiálno-technického vybavenia v oblasti Informatiky"/>
    <m/>
    <m/>
    <m/>
    <s v="HW"/>
  </r>
  <r>
    <m/>
    <x v="0"/>
    <x v="234"/>
    <x v="2"/>
    <m/>
    <s v="SZ"/>
    <m/>
    <n v="331000"/>
    <x v="0"/>
    <n v="2022"/>
    <m/>
    <s v="Bezpečná a efektívna preprava zamestnancov, Nákladová úspora, Rozvoj elektromobility - znižovanie emisií"/>
    <m/>
    <m/>
    <m/>
    <m/>
  </r>
  <r>
    <m/>
    <x v="0"/>
    <x v="235"/>
    <x v="2"/>
    <m/>
    <s v="SZ"/>
    <m/>
    <n v="30000"/>
    <x v="0"/>
    <m/>
    <m/>
    <s v="Bezpečná a efektívna preprava zamestnancov, Nákladová úspora, Rozvoj elektromobility - znižovanie emisií"/>
    <m/>
    <m/>
    <s v="Obmena technológií nevyhnutných na prevádzku"/>
    <m/>
  </r>
  <r>
    <m/>
    <x v="0"/>
    <x v="236"/>
    <x v="3"/>
    <m/>
    <s v="SZ"/>
    <m/>
    <n v="530000"/>
    <x v="0"/>
    <n v="2022"/>
    <m/>
    <s v="1.Zefektívnenie systému ochrany budovy, 2.Zabezpečenie a obmena technológií nevyhnutných na prevádzku"/>
    <m/>
    <m/>
    <m/>
    <m/>
  </r>
  <r>
    <m/>
    <x v="0"/>
    <x v="237"/>
    <x v="3"/>
    <m/>
    <s v="SZ"/>
    <m/>
    <n v="480000"/>
    <x v="0"/>
    <n v="2022"/>
    <m/>
    <s v="1.Zefektívnenie systému ochrany budovy, 2.Zabezpečenie a obmena technológií nevyhnutných na prevádzku"/>
    <m/>
    <m/>
    <s v="Odstraňovanie nedostatkov zistených pri periodických revíziách, pokiaľ je potrebné financovanie z KV, odstraňovanie havarijných stavov "/>
    <m/>
  </r>
  <r>
    <m/>
    <x v="0"/>
    <x v="238"/>
    <x v="3"/>
    <m/>
    <s v="SZ"/>
    <m/>
    <n v="285000"/>
    <x v="0"/>
    <n v="2022"/>
    <m/>
    <s v="1.Zefektívnenie systému ochrany budovy, 2.Zabezpečenie a obmena technológií nevyhnutných na prevádzku"/>
    <m/>
    <m/>
    <m/>
    <m/>
  </r>
  <r>
    <m/>
    <x v="0"/>
    <x v="239"/>
    <x v="3"/>
    <m/>
    <s v="SZ"/>
    <m/>
    <n v="142200"/>
    <x v="0"/>
    <n v="2022"/>
    <m/>
    <s v="1.Zefektívnenie systému ochrany budovy, 2.Zabezpečenie a obmena technológií nevyhnutných na prevádzku"/>
    <m/>
    <m/>
    <m/>
    <m/>
  </r>
  <r>
    <m/>
    <x v="0"/>
    <x v="240"/>
    <x v="3"/>
    <m/>
    <s v="SZ"/>
    <m/>
    <n v="90000"/>
    <x v="0"/>
    <n v="2022"/>
    <m/>
    <s v="1.Zefektívnenie systému ochrany budovy, 2.Zabezpečenie a obmena technológií nevyhnutných na prevádzku"/>
    <m/>
    <m/>
    <m/>
    <m/>
  </r>
  <r>
    <m/>
    <x v="0"/>
    <x v="241"/>
    <x v="3"/>
    <m/>
    <s v="SZ"/>
    <m/>
    <n v="80000"/>
    <x v="0"/>
    <n v="2022"/>
    <m/>
    <s v="1.Zefektívnenie systému ochrany budovy, 2.Zabezpečenie a obmena technológií nevyhnutných na prevádzku"/>
    <m/>
    <m/>
    <m/>
    <m/>
  </r>
  <r>
    <m/>
    <x v="0"/>
    <x v="242"/>
    <x v="3"/>
    <m/>
    <s v="SZ"/>
    <m/>
    <n v="70000"/>
    <x v="0"/>
    <n v="2022"/>
    <m/>
    <s v="1.Zefektívnenie systému ochrany budovy, 2.Zabezpečenie a obmena technológií nevyhnutných na prevádzku"/>
    <m/>
    <m/>
    <m/>
    <m/>
  </r>
  <r>
    <m/>
    <x v="0"/>
    <x v="243"/>
    <x v="3"/>
    <m/>
    <s v="SZ"/>
    <m/>
    <n v="60000"/>
    <x v="0"/>
    <n v="2022"/>
    <m/>
    <s v="1.Zefektívnenie systému ochrany budovy, 2.Zabezpečenie a obmena technológií nevyhnutných na prevádzku"/>
    <m/>
    <m/>
    <m/>
    <m/>
  </r>
  <r>
    <m/>
    <x v="0"/>
    <x v="244"/>
    <x v="3"/>
    <m/>
    <s v="SZ"/>
    <m/>
    <n v="40000"/>
    <x v="0"/>
    <n v="2022"/>
    <m/>
    <s v="1.Zefektívnenie systému ochrany budovy, 2.Zabezpečenie a obmena technológií nevyhnutných na prevádzku"/>
    <m/>
    <m/>
    <m/>
    <m/>
  </r>
  <r>
    <m/>
    <x v="0"/>
    <x v="245"/>
    <x v="3"/>
    <m/>
    <s v="SZ"/>
    <m/>
    <n v="49656"/>
    <x v="0"/>
    <n v="2022"/>
    <m/>
    <s v="1.Zefektívnenie systému ochrany budovy, 2.Zabezpečenie a obmena technológií nevyhnutných na prevádzku"/>
    <m/>
    <m/>
    <m/>
    <m/>
  </r>
  <r>
    <m/>
    <x v="0"/>
    <x v="246"/>
    <x v="3"/>
    <m/>
    <s v="SZ"/>
    <m/>
    <n v="35000"/>
    <x v="0"/>
    <n v="2022"/>
    <m/>
    <s v="1.Zefektívnenie systému ochrany budovy, 2.Zabezpečenie a obmena technológií nevyhnutných na prevádzku"/>
    <m/>
    <m/>
    <m/>
    <m/>
  </r>
  <r>
    <m/>
    <x v="0"/>
    <x v="247"/>
    <x v="3"/>
    <m/>
    <s v="SZ"/>
    <m/>
    <n v="35000"/>
    <x v="0"/>
    <n v="2022"/>
    <m/>
    <s v="1.Zefektívnenie systému ochrany budovy, 2.Zabezpečenie a obmena technológií nevyhnutných na prevádzku"/>
    <m/>
    <m/>
    <m/>
    <m/>
  </r>
  <r>
    <m/>
    <x v="0"/>
    <x v="248"/>
    <x v="3"/>
    <m/>
    <s v="SZ"/>
    <m/>
    <n v="30000"/>
    <x v="0"/>
    <n v="2022"/>
    <m/>
    <s v="1.Zefektívnenie systému ochrany budovy, 2.Zabezpečenie a obmena technológií nevyhnutných na prevádzku"/>
    <m/>
    <m/>
    <m/>
    <m/>
  </r>
  <r>
    <m/>
    <x v="0"/>
    <x v="249"/>
    <x v="3"/>
    <m/>
    <s v="SZ"/>
    <m/>
    <n v="27719"/>
    <x v="0"/>
    <n v="2022"/>
    <m/>
    <s v="1.Zefektívnenie systému ochrany budovy, 2.Zabezpečenie a obmena technológií nevyhnutných na prevádzku"/>
    <m/>
    <m/>
    <m/>
    <m/>
  </r>
  <r>
    <m/>
    <x v="0"/>
    <x v="250"/>
    <x v="3"/>
    <m/>
    <s v="SZ"/>
    <m/>
    <n v="25000"/>
    <x v="0"/>
    <n v="2023"/>
    <m/>
    <s v="1.Zefektívnenie systému ochrany budovy, 2.Zabezpečenie a obmena technológií nevyhnutných na prevádzku"/>
    <m/>
    <m/>
    <m/>
    <m/>
  </r>
  <r>
    <m/>
    <x v="0"/>
    <x v="251"/>
    <x v="3"/>
    <m/>
    <s v="SZ"/>
    <m/>
    <n v="24840"/>
    <x v="0"/>
    <n v="2022"/>
    <m/>
    <s v="1.Zefektívnenie systému ochrany budovy, 2.Zabezpečenie a obmena technológií nevyhnutných na prevádzku"/>
    <m/>
    <m/>
    <m/>
    <m/>
  </r>
  <r>
    <m/>
    <x v="0"/>
    <x v="252"/>
    <x v="3"/>
    <m/>
    <s v="SZ"/>
    <m/>
    <n v="24000"/>
    <x v="0"/>
    <n v="2022"/>
    <m/>
    <s v="1.Zefektívnenie systému ochrany budovy, 2.Zabezpečenie a obmena technológií nevyhnutných na prevádzku"/>
    <m/>
    <m/>
    <m/>
    <m/>
  </r>
  <r>
    <m/>
    <x v="0"/>
    <x v="253"/>
    <x v="3"/>
    <m/>
    <s v="SZ"/>
    <m/>
    <n v="46200"/>
    <x v="0"/>
    <n v="2022"/>
    <m/>
    <s v="1.Zefektívnenie systému ochrany budovy, 2.Zabezpečenie a obmena technológií nevyhnutných na prevádzku"/>
    <m/>
    <m/>
    <m/>
    <m/>
  </r>
  <r>
    <m/>
    <x v="0"/>
    <x v="254"/>
    <x v="3"/>
    <m/>
    <s v="SZ"/>
    <m/>
    <n v="25000"/>
    <x v="0"/>
    <n v="2022"/>
    <m/>
    <s v="1.Zefektívnenie systému ochrany budovy, 2.Zabezpečenie a obmena technológií nevyhnutných na prevádzku"/>
    <m/>
    <m/>
    <m/>
    <m/>
  </r>
  <r>
    <m/>
    <x v="0"/>
    <x v="255"/>
    <x v="3"/>
    <m/>
    <s v="SZ"/>
    <m/>
    <n v="25000"/>
    <x v="0"/>
    <n v="2022"/>
    <m/>
    <s v="1.Zefektívnenie systému ochrany budovy, 2.Zabezpečenie a obmena technológií nevyhnutných na prevádzku"/>
    <m/>
    <m/>
    <m/>
    <m/>
  </r>
  <r>
    <m/>
    <x v="0"/>
    <x v="256"/>
    <x v="3"/>
    <m/>
    <s v="SZ"/>
    <m/>
    <n v="25000"/>
    <x v="0"/>
    <n v="2022"/>
    <m/>
    <s v="1.Zefektívnenie systému ochrany budovy, 2.Zabezpečenie a obmena technológií nevyhnutných na prevádzku"/>
    <m/>
    <m/>
    <m/>
    <m/>
  </r>
  <r>
    <m/>
    <x v="0"/>
    <x v="257"/>
    <x v="3"/>
    <m/>
    <s v="SZ"/>
    <m/>
    <n v="25000"/>
    <x v="0"/>
    <n v="2022"/>
    <m/>
    <s v="1.Zefektívnenie systému ochrany budovy, 2.Zabezpečenie a obmena technológií nevyhnutných na prevádzku"/>
    <m/>
    <m/>
    <m/>
    <m/>
  </r>
  <r>
    <m/>
    <x v="0"/>
    <x v="258"/>
    <x v="3"/>
    <m/>
    <s v="SZ"/>
    <m/>
    <n v="18000"/>
    <x v="0"/>
    <n v="2022"/>
    <m/>
    <s v="1.Zefektívnenie systému ochrany budovy, 2.Zabezpečenie a obmena technológií nevyhnutných na prevádzku"/>
    <m/>
    <m/>
    <m/>
    <m/>
  </r>
  <r>
    <m/>
    <x v="0"/>
    <x v="259"/>
    <x v="3"/>
    <m/>
    <s v="SZ"/>
    <m/>
    <n v="25000"/>
    <x v="0"/>
    <n v="2022"/>
    <m/>
    <s v="1.Zefektívnenie systému ochrany budovy, 2.Zabezpečenie a obmena technológií nevyhnutných na prevádzku"/>
    <m/>
    <m/>
    <m/>
    <m/>
  </r>
  <r>
    <m/>
    <x v="0"/>
    <x v="260"/>
    <x v="3"/>
    <m/>
    <s v="SZ"/>
    <m/>
    <n v="15000"/>
    <x v="0"/>
    <n v="2022"/>
    <m/>
    <s v="1.Zefektívnenie systému ochrany budovy, 2.Zabezpečenie a obmena technológií nevyhnutných na prevádzku"/>
    <m/>
    <m/>
    <m/>
    <m/>
  </r>
  <r>
    <m/>
    <x v="0"/>
    <x v="261"/>
    <x v="3"/>
    <m/>
    <s v="SZ"/>
    <m/>
    <n v="15000"/>
    <x v="0"/>
    <n v="2022"/>
    <m/>
    <s v="1.Zefektívnenie systému ochrany budovy, 2.Zabezpečenie a obmena technológií nevyhnutných na prevádzku"/>
    <m/>
    <m/>
    <m/>
    <m/>
  </r>
  <r>
    <m/>
    <x v="0"/>
    <x v="262"/>
    <x v="3"/>
    <m/>
    <s v="SZ"/>
    <m/>
    <n v="13000"/>
    <x v="0"/>
    <n v="2022"/>
    <m/>
    <s v="1.Zefektívnenie systému ochrany budovy, 2.Zabezpečenie a obmena technológií nevyhnutných na prevádzku"/>
    <m/>
    <m/>
    <m/>
    <m/>
  </r>
  <r>
    <m/>
    <x v="0"/>
    <x v="263"/>
    <x v="3"/>
    <m/>
    <s v="SZ"/>
    <m/>
    <n v="12167.4"/>
    <x v="0"/>
    <n v="2022"/>
    <m/>
    <s v="1.Zefektívnenie systému ochrany budovy, 2.Zabezpečenie a obmena technológií nevyhnutných na prevádzku"/>
    <m/>
    <m/>
    <m/>
    <m/>
  </r>
  <r>
    <m/>
    <x v="0"/>
    <x v="264"/>
    <x v="3"/>
    <m/>
    <s v="SZ"/>
    <m/>
    <n v="15000"/>
    <x v="0"/>
    <n v="2022"/>
    <m/>
    <s v="1.Zefektívnenie systému ochrany budovy, 2.Zabezpečenie a obmena technológií nevyhnutných na prevádzku"/>
    <m/>
    <m/>
    <m/>
    <m/>
  </r>
  <r>
    <m/>
    <x v="0"/>
    <x v="265"/>
    <x v="3"/>
    <m/>
    <s v="SZ"/>
    <m/>
    <n v="10000"/>
    <x v="0"/>
    <n v="2022"/>
    <m/>
    <s v="1.Zefektívnenie systému ochrany budovy, 2.Zabezpečenie a obmena technológií nevyhnutných na prevádzku"/>
    <m/>
    <m/>
    <m/>
    <m/>
  </r>
  <r>
    <m/>
    <x v="0"/>
    <x v="266"/>
    <x v="3"/>
    <m/>
    <s v="SZ"/>
    <m/>
    <n v="10000"/>
    <x v="0"/>
    <n v="2022"/>
    <m/>
    <s v="1.Zefektívnenie systému ochrany budovy, 2.Zabezpečenie a obmena technológií nevyhnutných na prevádzku"/>
    <m/>
    <m/>
    <m/>
    <m/>
  </r>
  <r>
    <m/>
    <x v="0"/>
    <x v="267"/>
    <x v="3"/>
    <m/>
    <s v="SZ"/>
    <m/>
    <n v="10000"/>
    <x v="0"/>
    <n v="2022"/>
    <m/>
    <s v="1.Zefektívnenie systému ochrany budovy, 2.Zabezpečenie a obmena technológií nevyhnutných na prevádzku"/>
    <m/>
    <m/>
    <m/>
    <m/>
  </r>
  <r>
    <m/>
    <x v="0"/>
    <x v="268"/>
    <x v="3"/>
    <m/>
    <s v="SZ"/>
    <m/>
    <n v="10000"/>
    <x v="0"/>
    <n v="2024"/>
    <m/>
    <s v="1.Zefektívnenie systému ochrany budovy, 2.Zabezpečenie a obmena technológií nevyhnutných na prevádzku"/>
    <m/>
    <m/>
    <m/>
    <m/>
  </r>
  <r>
    <m/>
    <x v="0"/>
    <x v="269"/>
    <x v="3"/>
    <m/>
    <s v="SZ"/>
    <m/>
    <n v="7500"/>
    <x v="0"/>
    <n v="2022"/>
    <m/>
    <s v="1.Zefektívnenie systému ochrany budovy, 2.Zabezpečenie a obmena technológií nevyhnutných na prevádzku"/>
    <m/>
    <m/>
    <m/>
    <m/>
  </r>
  <r>
    <m/>
    <x v="0"/>
    <x v="270"/>
    <x v="3"/>
    <m/>
    <s v="SZ"/>
    <m/>
    <n v="6000"/>
    <x v="0"/>
    <n v="2022"/>
    <m/>
    <s v="1.Zefektívnenie systému ochrany budovy, 2.Zabezpečenie a obmena technológií nevyhnutných na prevádzku"/>
    <m/>
    <m/>
    <m/>
    <m/>
  </r>
  <r>
    <m/>
    <x v="0"/>
    <x v="271"/>
    <x v="3"/>
    <m/>
    <s v="SZ"/>
    <m/>
    <n v="5000"/>
    <x v="0"/>
    <n v="2022"/>
    <m/>
    <s v="1.Zefektívnenie systému ochrany budovy, 2.Zabezpečenie a obmena technológií nevyhnutných na prevádzku"/>
    <m/>
    <m/>
    <m/>
    <m/>
  </r>
  <r>
    <m/>
    <x v="0"/>
    <x v="272"/>
    <x v="3"/>
    <m/>
    <s v="SZ"/>
    <m/>
    <n v="5000"/>
    <x v="0"/>
    <n v="2022"/>
    <m/>
    <s v="1.Zefektívnenie systému ochrany budovy, 2.Zabezpečenie a obmena technológií nevyhnutných na prevádzku"/>
    <m/>
    <m/>
    <m/>
    <m/>
  </r>
  <r>
    <m/>
    <x v="0"/>
    <x v="273"/>
    <x v="3"/>
    <m/>
    <s v="SZ"/>
    <m/>
    <n v="4500"/>
    <x v="0"/>
    <n v="2022"/>
    <m/>
    <s v="1.Zefektívnenie systému ochrany budovy, 2.Zabezpečenie a obmena technológií nevyhnutných na prevádzku"/>
    <m/>
    <m/>
    <m/>
    <m/>
  </r>
  <r>
    <m/>
    <x v="0"/>
    <x v="274"/>
    <x v="3"/>
    <m/>
    <s v="SZ"/>
    <m/>
    <n v="4200"/>
    <x v="0"/>
    <n v="2022"/>
    <m/>
    <s v="1.Zefektívnenie systému ochrany budovy, 2.Zabezpečenie a obmena technológií nevyhnutných na prevádzku"/>
    <m/>
    <m/>
    <m/>
    <m/>
  </r>
  <r>
    <m/>
    <x v="0"/>
    <x v="275"/>
    <x v="3"/>
    <m/>
    <s v="SZ"/>
    <m/>
    <n v="4500"/>
    <x v="0"/>
    <n v="2022"/>
    <m/>
    <s v="1.Zefektívnenie systému ochrany budovy, 2.Zabezpečenie a obmena technológií nevyhnutných na prevádzku"/>
    <m/>
    <m/>
    <m/>
    <m/>
  </r>
  <r>
    <m/>
    <x v="0"/>
    <x v="276"/>
    <x v="3"/>
    <m/>
    <s v="SZ"/>
    <m/>
    <n v="4000"/>
    <x v="0"/>
    <n v="2022"/>
    <m/>
    <s v="1.Zefektívnenie systému ochrany budovy, 2.Zabezpečenie a obmena technológií nevyhnutných na prevádzku"/>
    <m/>
    <m/>
    <m/>
    <m/>
  </r>
  <r>
    <m/>
    <x v="0"/>
    <x v="277"/>
    <x v="3"/>
    <m/>
    <s v="SZ"/>
    <m/>
    <n v="3700"/>
    <x v="0"/>
    <n v="2022"/>
    <m/>
    <s v="1.Zefektívnenie systému ochrany budovy, 2.Zabezpečenie a obmena technológií nevyhnutných na prevádzku"/>
    <n v="124"/>
    <m/>
    <m/>
    <m/>
  </r>
  <r>
    <m/>
    <x v="0"/>
    <x v="278"/>
    <x v="3"/>
    <m/>
    <s v="SZ"/>
    <m/>
    <n v="3500"/>
    <x v="0"/>
    <n v="2022"/>
    <m/>
    <s v="1.Zefektívnenie systému ochrany budovy, 2.Zabezpečenie a obmena technológií nevyhnutných na prevádzku"/>
    <m/>
    <m/>
    <m/>
    <m/>
  </r>
  <r>
    <m/>
    <x v="0"/>
    <x v="279"/>
    <x v="3"/>
    <m/>
    <s v="SZ"/>
    <m/>
    <n v="3000"/>
    <x v="0"/>
    <n v="2022"/>
    <m/>
    <s v="1.Zefektívnenie systému ochrany budovy, 2.Zabezpečenie a obmena technológií nevyhnutných na prevádzku"/>
    <m/>
    <m/>
    <m/>
    <m/>
  </r>
  <r>
    <m/>
    <x v="0"/>
    <x v="280"/>
    <x v="3"/>
    <m/>
    <s v="SZ"/>
    <m/>
    <n v="3000"/>
    <x v="0"/>
    <n v="2022"/>
    <m/>
    <s v="1.Zefektívnenie systému ochrany budovy, 2.Zabezpečenie a obmena technológií nevyhnutných na prevádzku"/>
    <m/>
    <m/>
    <m/>
    <m/>
  </r>
  <r>
    <m/>
    <x v="0"/>
    <x v="281"/>
    <x v="3"/>
    <m/>
    <s v="SZ"/>
    <m/>
    <n v="3000"/>
    <x v="0"/>
    <n v="2022"/>
    <m/>
    <s v="1.Zefektívnenie systému ochrany budovy, 2.Zabezpečenie a obmena technológií nevyhnutných na prevádzku"/>
    <m/>
    <m/>
    <m/>
    <m/>
  </r>
  <r>
    <m/>
    <x v="0"/>
    <x v="282"/>
    <x v="3"/>
    <m/>
    <s v="SZ"/>
    <m/>
    <n v="2880"/>
    <x v="0"/>
    <n v="2022"/>
    <m/>
    <s v="1.Zefektívnenie systému ochrany budovy, 2.Zabezpečenie a obmena technológií nevyhnutných na prevádzku"/>
    <m/>
    <m/>
    <m/>
    <m/>
  </r>
  <r>
    <m/>
    <x v="0"/>
    <x v="283"/>
    <x v="3"/>
    <m/>
    <s v="SZ"/>
    <m/>
    <n v="2800"/>
    <x v="0"/>
    <n v="2022"/>
    <m/>
    <s v="1.Zefektívnenie systému ochrany budovy, 2.Zabezpečenie a obmena technológií nevyhnutných na prevádzku"/>
    <m/>
    <m/>
    <m/>
    <m/>
  </r>
  <r>
    <m/>
    <x v="0"/>
    <x v="284"/>
    <x v="3"/>
    <m/>
    <s v="SZ"/>
    <m/>
    <n v="2500"/>
    <x v="0"/>
    <n v="2022"/>
    <m/>
    <s v="1.Zefektívnenie systému ochrany budovy, 2.Zabezpečenie a obmena technológií nevyhnutných na prevádzku"/>
    <m/>
    <m/>
    <m/>
    <m/>
  </r>
  <r>
    <m/>
    <x v="0"/>
    <x v="285"/>
    <x v="3"/>
    <m/>
    <s v="SZ"/>
    <m/>
    <n v="2386"/>
    <x v="0"/>
    <n v="2022"/>
    <m/>
    <s v="1.Zefektívnenie systému ochrany budovy, 2.Zabezpečenie a obmena technológií nevyhnutných na prevádzku"/>
    <m/>
    <m/>
    <m/>
    <m/>
  </r>
  <r>
    <m/>
    <x v="0"/>
    <x v="286"/>
    <x v="3"/>
    <m/>
    <s v="SZ"/>
    <m/>
    <n v="2210"/>
    <x v="0"/>
    <n v="2022"/>
    <m/>
    <s v="1.Zefektívnenie systému ochrany budovy, 2.Zabezpečenie a obmena technológií nevyhnutných na prevádzku"/>
    <m/>
    <m/>
    <m/>
    <m/>
  </r>
  <r>
    <m/>
    <x v="0"/>
    <x v="287"/>
    <x v="3"/>
    <m/>
    <s v="SZ"/>
    <m/>
    <n v="1500"/>
    <x v="0"/>
    <n v="2022"/>
    <m/>
    <s v="1.Zefektívnenie systému ochrany budovy, 2.Zabezpečenie a obmena technológií nevyhnutných na prevádzku"/>
    <m/>
    <m/>
    <m/>
    <m/>
  </r>
  <r>
    <m/>
    <x v="0"/>
    <x v="288"/>
    <x v="3"/>
    <m/>
    <s v="SZ"/>
    <m/>
    <n v="500"/>
    <x v="0"/>
    <n v="2022"/>
    <m/>
    <s v="1.Zefektívnenie systému ochrany budovy, 2.Zabezpečenie a obmena technológií nevyhnutných na prevádzku"/>
    <m/>
    <m/>
    <m/>
    <m/>
  </r>
  <r>
    <n v="1"/>
    <x v="2"/>
    <x v="289"/>
    <x v="0"/>
    <s v="PP+R"/>
    <s v="Z"/>
    <n v="33600"/>
    <n v="900000"/>
    <x v="1"/>
    <n v="2021"/>
    <n v="2022"/>
    <s v="Dôstojné podmienky pre zamestnancov a väznených v rámci ZVJS"/>
    <s v="Zazmluvnené"/>
    <m/>
    <m/>
    <m/>
  </r>
  <r>
    <n v="1"/>
    <x v="2"/>
    <x v="290"/>
    <x v="0"/>
    <s v="PP+R"/>
    <s v="Z + SP"/>
    <n v="28848"/>
    <n v="1175000"/>
    <x v="1"/>
    <n v="2022"/>
    <n v="2023"/>
    <s v="Zelené ciele - Zvyšovanie energetickej efektivity budov štátu"/>
    <s v="Zazmluvnené"/>
    <m/>
    <m/>
    <m/>
  </r>
  <r>
    <n v="1"/>
    <x v="2"/>
    <x v="291"/>
    <x v="0"/>
    <s v="PP+R"/>
    <s v="SZ"/>
    <s v=" "/>
    <n v="2000000"/>
    <x v="1"/>
    <n v="2022"/>
    <n v="2023"/>
    <s v="Dôstojné podmienky pre zamestnancov a väznených v rámci ZVJS"/>
    <n v="183"/>
    <m/>
    <m/>
    <m/>
  </r>
  <r>
    <n v="1"/>
    <x v="2"/>
    <x v="292"/>
    <x v="0"/>
    <s v="PP+R"/>
    <s v="Z +SP +PO"/>
    <n v="198960"/>
    <n v="8000000"/>
    <x v="1"/>
    <n v="2022"/>
    <n v="2025"/>
    <s v="Dôstojné podmienky pre zamestnancov a väznených v rámci ZVJS"/>
    <n v="183"/>
    <m/>
    <m/>
    <m/>
  </r>
  <r>
    <n v="2"/>
    <x v="2"/>
    <x v="293"/>
    <x v="0"/>
    <s v="PP+R"/>
    <s v="SZ"/>
    <m/>
    <n v="481000"/>
    <x v="1"/>
    <n v="2022"/>
    <n v="2022"/>
    <s v="Zabezpečenie budovania a rozvoja bezpečnostných a komunikačných systémov ústavov zboru"/>
    <n v="168"/>
    <m/>
    <m/>
    <m/>
  </r>
  <r>
    <n v="2"/>
    <x v="2"/>
    <x v="294"/>
    <x v="0"/>
    <s v="PP+R"/>
    <s v="SZ"/>
    <m/>
    <n v="719000"/>
    <x v="1"/>
    <n v="2022"/>
    <n v="2023"/>
    <s v="Zabezpečenie budovania a rozvoja bezpečnostných a komunikačných systémov ústavov zboru"/>
    <n v="168"/>
    <m/>
    <m/>
    <m/>
  </r>
  <r>
    <n v="3"/>
    <x v="2"/>
    <x v="295"/>
    <x v="0"/>
    <s v="PP+R"/>
    <s v="SZ"/>
    <m/>
    <n v="61500000"/>
    <x v="1"/>
    <n v="2026"/>
    <n v="2030"/>
    <s v="Zvyšovanie energetickej efektivity budov štátu"/>
    <n v="158"/>
    <m/>
    <m/>
    <m/>
  </r>
  <r>
    <n v="3"/>
    <x v="2"/>
    <x v="296"/>
    <x v="0"/>
    <s v="PP+R"/>
    <s v="SZ"/>
    <m/>
    <n v="52980000"/>
    <x v="1"/>
    <n v="2022"/>
    <n v="2030"/>
    <s v="Zvyšovanie energetickej efektivity budov štátu"/>
    <n v="158"/>
    <m/>
    <m/>
    <m/>
  </r>
  <r>
    <n v="3"/>
    <x v="2"/>
    <x v="297"/>
    <x v="0"/>
    <s v="PP+R"/>
    <s v="SZ"/>
    <m/>
    <n v="2802000"/>
    <x v="1"/>
    <n v="2022"/>
    <n v="2023"/>
    <s v="Dôstojné podmienky pre zamestnancov a väznených v rámci ZVJS"/>
    <n v="158"/>
    <m/>
    <m/>
    <m/>
  </r>
  <r>
    <n v="3"/>
    <x v="2"/>
    <x v="298"/>
    <x v="0"/>
    <s v="PP+R"/>
    <s v="SZ"/>
    <m/>
    <n v="16300000"/>
    <x v="1"/>
    <n v="2024"/>
    <n v="2030"/>
    <s v="Zvyšovanie energetickej efektivity budov štátu"/>
    <n v="158"/>
    <m/>
    <m/>
    <m/>
  </r>
  <r>
    <n v="3"/>
    <x v="2"/>
    <x v="299"/>
    <x v="0"/>
    <s v="PP+R"/>
    <s v="SZ"/>
    <m/>
    <n v="2655000"/>
    <x v="1"/>
    <n v="2022"/>
    <n v="2030"/>
    <s v="Zvyšovanie energetickej efektivity budov štátu"/>
    <n v="158"/>
    <m/>
    <m/>
    <m/>
  </r>
  <r>
    <n v="4"/>
    <x v="2"/>
    <x v="300"/>
    <x v="0"/>
    <s v="PP+R"/>
    <s v="SZ"/>
    <m/>
    <n v="7495000"/>
    <x v="1"/>
    <n v="2022"/>
    <n v="2025"/>
    <s v="Dôstojné podmienky pre zamestnancov a väznených v rámci ZVJS"/>
    <n v="143"/>
    <m/>
    <m/>
    <m/>
  </r>
  <r>
    <n v="4"/>
    <x v="2"/>
    <x v="301"/>
    <x v="0"/>
    <s v="PP+R"/>
    <s v="SZ"/>
    <m/>
    <n v="3253000"/>
    <x v="1"/>
    <n v="2026"/>
    <n v="2030"/>
    <s v="Dôstojné podmienky pre zamestnancov a väznených v rámci ZVJS"/>
    <n v="143"/>
    <m/>
    <m/>
    <m/>
  </r>
  <r>
    <n v="5"/>
    <x v="2"/>
    <x v="302"/>
    <x v="0"/>
    <s v="PP+R"/>
    <s v="SZ"/>
    <m/>
    <n v="16500000"/>
    <x v="1"/>
    <n v="2026"/>
    <n v="2030"/>
    <s v="Zvyšovanie energetickej efektivity budov štátu"/>
    <n v="128"/>
    <m/>
    <m/>
    <m/>
  </r>
  <r>
    <n v="5"/>
    <x v="2"/>
    <x v="303"/>
    <x v="0"/>
    <s v="PP+R"/>
    <s v="SZ"/>
    <m/>
    <n v="10050000"/>
    <x v="1"/>
    <n v="2023"/>
    <n v="2030"/>
    <s v="Zvyšovanie energetickej efektivity budov štátu"/>
    <n v="128"/>
    <m/>
    <m/>
    <m/>
  </r>
  <r>
    <n v="5"/>
    <x v="2"/>
    <x v="304"/>
    <x v="0"/>
    <s v="PP+R"/>
    <s v="SZ"/>
    <m/>
    <n v="8000000"/>
    <x v="1"/>
    <n v="2026"/>
    <n v="2030"/>
    <s v="Dôstojné podmienky pre zamestnancov a väznených v rámci ZVJS"/>
    <n v="128"/>
    <m/>
    <m/>
    <m/>
  </r>
  <r>
    <n v="5"/>
    <x v="2"/>
    <x v="305"/>
    <x v="0"/>
    <s v="PP+R"/>
    <s v="SZ"/>
    <m/>
    <n v="4500000"/>
    <x v="1"/>
    <n v="2023"/>
    <n v="2024"/>
    <s v="Dôstojné podmienky pre zamestnancov a väznených v rámci ZVJS"/>
    <n v="128"/>
    <m/>
    <m/>
    <m/>
  </r>
  <r>
    <n v="6"/>
    <x v="2"/>
    <x v="306"/>
    <x v="0"/>
    <s v="PP+R"/>
    <s v="SZ"/>
    <m/>
    <n v="8000000"/>
    <x v="1"/>
    <n v="2026"/>
    <n v="2030"/>
    <s v="Dôstojné podmienky pre zamestnancov a väznených v rámci ZVJS"/>
    <n v="123"/>
    <m/>
    <m/>
    <m/>
  </r>
  <r>
    <n v="7"/>
    <x v="2"/>
    <x v="307"/>
    <x v="0"/>
    <s v="PP+R"/>
    <s v="SZ"/>
    <m/>
    <n v="2200000"/>
    <x v="1"/>
    <n v="2026"/>
    <n v="2030"/>
    <s v="Zvyšovanie energetickej efektivity budov štátu"/>
    <n v="118"/>
    <m/>
    <m/>
    <m/>
  </r>
  <r>
    <n v="7"/>
    <x v="2"/>
    <x v="308"/>
    <x v="0"/>
    <s v="PP+R"/>
    <s v="SZ"/>
    <m/>
    <n v="860000"/>
    <x v="1"/>
    <n v="2026"/>
    <n v="2030"/>
    <s v="Zvyšovanie energetickej efektivity budov štátu"/>
    <n v="118"/>
    <m/>
    <m/>
    <m/>
  </r>
  <r>
    <n v="8"/>
    <x v="2"/>
    <x v="309"/>
    <x v="0"/>
    <s v="PP+R"/>
    <s v="I"/>
    <m/>
    <n v="3408000"/>
    <x v="1"/>
    <n v="2023"/>
    <n v="2024"/>
    <s v="Dôstojné podmienky pre zamestnancov a väznených v rámci ZVJS"/>
    <n v="117"/>
    <m/>
    <m/>
    <m/>
  </r>
  <r>
    <n v="9"/>
    <x v="2"/>
    <x v="310"/>
    <x v="0"/>
    <s v="R"/>
    <s v="SZ"/>
    <m/>
    <n v="10000000"/>
    <x v="1"/>
    <n v="2021"/>
    <n v="2030"/>
    <s v="Dôstojné podmienky pre zamestnancov a väznených v rámci ZVJS"/>
    <n v="108"/>
    <m/>
    <m/>
    <m/>
  </r>
  <r>
    <n v="9"/>
    <x v="2"/>
    <x v="311"/>
    <x v="0"/>
    <s v="PP+R"/>
    <s v="SZ"/>
    <m/>
    <n v="6570000"/>
    <x v="1"/>
    <n v="2022"/>
    <n v="2025"/>
    <s v="Dôstojné podmienky pre zamestnancov a väznených v rámci ZVJS"/>
    <n v="108"/>
    <m/>
    <m/>
    <m/>
  </r>
  <r>
    <n v="9"/>
    <x v="2"/>
    <x v="312"/>
    <x v="0"/>
    <s v="PP+R"/>
    <s v="SZ"/>
    <m/>
    <n v="4560000"/>
    <x v="1"/>
    <n v="2022"/>
    <n v="2023"/>
    <s v="Dôstojné podmienky pre zamestnancov a väznených v rámci ZVJS"/>
    <n v="108"/>
    <m/>
    <m/>
    <m/>
  </r>
  <r>
    <n v="10"/>
    <x v="2"/>
    <x v="313"/>
    <x v="0"/>
    <s v="PP+R"/>
    <s v="SZ"/>
    <m/>
    <n v="5100000"/>
    <x v="1"/>
    <n v="2023"/>
    <n v="2025"/>
    <s v="Dôstojné podmienky pre zamestnancov a väznených v rámci ZVJS"/>
    <n v="98"/>
    <m/>
    <m/>
    <m/>
  </r>
  <r>
    <n v="11"/>
    <x v="2"/>
    <x v="314"/>
    <x v="0"/>
    <s v="PP+R"/>
    <s v="SZ"/>
    <m/>
    <n v="4500000"/>
    <x v="1"/>
    <n v="2026"/>
    <n v="2030"/>
    <s v="Zvyšovanie energetickej efektivity budov štátu"/>
    <n v="83"/>
    <m/>
    <m/>
    <m/>
  </r>
  <r>
    <n v="11"/>
    <x v="2"/>
    <x v="315"/>
    <x v="0"/>
    <s v="PP+R"/>
    <s v="SZ"/>
    <m/>
    <n v="4160000"/>
    <x v="1"/>
    <n v="2023"/>
    <n v="2030"/>
    <s v="Dôstojné podmienky pre zamestnancov a väznených v rámci ZVJS"/>
    <n v="83"/>
    <m/>
    <m/>
    <m/>
  </r>
  <r>
    <n v="11"/>
    <x v="2"/>
    <x v="316"/>
    <x v="0"/>
    <s v="PP+R"/>
    <s v="SZ"/>
    <m/>
    <n v="2500000"/>
    <x v="1"/>
    <n v="2026"/>
    <n v="2030"/>
    <s v="Zvyšovanie energetickej efektivity budov štátu"/>
    <n v="83"/>
    <m/>
    <m/>
    <m/>
  </r>
  <r>
    <n v="11"/>
    <x v="2"/>
    <x v="317"/>
    <x v="0"/>
    <s v="PP+R"/>
    <s v="SZ"/>
    <m/>
    <n v="2000000"/>
    <x v="1"/>
    <n v="2023"/>
    <n v="2024"/>
    <s v="Zvyšovanie energetickej efektivity budov štátu"/>
    <n v="83"/>
    <m/>
    <m/>
    <m/>
  </r>
  <r>
    <n v="12"/>
    <x v="2"/>
    <x v="318"/>
    <x v="0"/>
    <s v="PP+R"/>
    <s v="SZ"/>
    <m/>
    <n v="29801117"/>
    <x v="1"/>
    <n v="2024"/>
    <n v="2030"/>
    <s v="Dôstojné podmienky pre zamestnancov a väznených v rámci ZVJS"/>
    <n v="77"/>
    <m/>
    <m/>
    <m/>
  </r>
  <r>
    <n v="13"/>
    <x v="2"/>
    <x v="319"/>
    <x v="0"/>
    <s v="PP+R"/>
    <s v="SZ"/>
    <m/>
    <n v="3200000"/>
    <x v="1"/>
    <n v="2026"/>
    <n v="2030"/>
    <s v="Dôstojné podmienky pre zamestnancov a väznených v rámci ZVJS"/>
    <n v="72"/>
    <m/>
    <m/>
    <m/>
  </r>
  <r>
    <n v="14"/>
    <x v="2"/>
    <x v="320"/>
    <x v="0"/>
    <s v="PP+R"/>
    <s v="SZ"/>
    <m/>
    <n v="15500000"/>
    <x v="1"/>
    <n v="2024"/>
    <n v="2026"/>
    <s v="Dôstojné podmienky pre väznené osoby a pre výkon služobných činností personálu ZVJS"/>
    <n v="63"/>
    <m/>
    <m/>
    <m/>
  </r>
  <r>
    <n v="14"/>
    <x v="2"/>
    <x v="321"/>
    <x v="0"/>
    <s v="PP+R"/>
    <s v="SZ"/>
    <m/>
    <n v="117000"/>
    <x v="1"/>
    <n v="2024"/>
    <n v="2026"/>
    <s v="Dôstojné podmienky pre väznené osoby a pre výkon služobných činností personálu ZVJS"/>
    <n v="63"/>
    <m/>
    <m/>
    <m/>
  </r>
  <r>
    <n v="14"/>
    <x v="2"/>
    <x v="322"/>
    <x v="0"/>
    <s v="PP+R"/>
    <s v="SZ"/>
    <m/>
    <n v="231000"/>
    <x v="1"/>
    <n v="2024"/>
    <n v="2026"/>
    <s v="Dôstojné podmienky pre väznené osoby a pre výkon služobných činností personálu ZVJS"/>
    <n v="63"/>
    <m/>
    <m/>
    <m/>
  </r>
  <r>
    <n v="14"/>
    <x v="2"/>
    <x v="323"/>
    <x v="0"/>
    <s v="PP+R"/>
    <s v="SZ"/>
    <m/>
    <n v="1319700"/>
    <x v="1"/>
    <n v="2025"/>
    <n v="2028"/>
    <s v="Dôstojné podmienky pre väznené osoby a pre výkon služobných činností personálu ZVJS"/>
    <n v="63"/>
    <m/>
    <m/>
    <m/>
  </r>
  <r>
    <n v="14"/>
    <x v="2"/>
    <x v="324"/>
    <x v="0"/>
    <s v="R"/>
    <s v="SZ"/>
    <m/>
    <n v="83400"/>
    <x v="1"/>
    <n v="2022"/>
    <n v="2022"/>
    <s v="Zvyšovanie energetickej efektivity budov štátu"/>
    <n v="63"/>
    <m/>
    <m/>
    <m/>
  </r>
  <r>
    <n v="15"/>
    <x v="2"/>
    <x v="325"/>
    <x v="0"/>
    <s v="PP+R"/>
    <s v="SZ"/>
    <m/>
    <n v="2000000"/>
    <x v="1"/>
    <n v="2025"/>
    <n v="2026"/>
    <s v="Zníženie nákladov na odvod zrážkovej vody"/>
    <n v="42"/>
    <m/>
    <m/>
    <m/>
  </r>
  <r>
    <n v="15"/>
    <x v="2"/>
    <x v="326"/>
    <x v="0"/>
    <s v="R"/>
    <s v="SZ"/>
    <m/>
    <n v="1000000"/>
    <x v="1"/>
    <n v="2024"/>
    <n v="2026"/>
    <s v="Zníženie nákladov na odpad a jeho efektívnejšie zhodnocovanie"/>
    <n v="42"/>
    <m/>
    <m/>
    <m/>
  </r>
  <r>
    <n v="1"/>
    <x v="2"/>
    <x v="327"/>
    <x v="1"/>
    <s v="PP"/>
    <s v="SZ"/>
    <m/>
    <n v="1000000"/>
    <x v="1"/>
    <n v="2025"/>
    <n v="2025"/>
    <s v="Zabezpečovanie obmeny hardwarového a softwarového vybavenia v zbore z dôvodu morálnej alebo fyzickej zastaranosti "/>
    <n v="103"/>
    <m/>
    <m/>
    <m/>
  </r>
  <r>
    <n v="1"/>
    <x v="2"/>
    <x v="328"/>
    <x v="1"/>
    <s v="PP"/>
    <s v="SZ"/>
    <m/>
    <n v="200000"/>
    <x v="1"/>
    <n v="2023"/>
    <n v="2023"/>
    <s v="Zabezpečovanie obmeny hardwarového a softwarového vybavenia v zbore z dôvodu morálnej alebo fyzickej zastaranosti "/>
    <n v="103"/>
    <m/>
    <m/>
    <m/>
  </r>
  <r>
    <n v="1"/>
    <x v="2"/>
    <x v="329"/>
    <x v="1"/>
    <s v="PP"/>
    <s v="SZ"/>
    <m/>
    <n v="200000"/>
    <x v="1"/>
    <n v="2023"/>
    <n v="2023"/>
    <s v="Zabezpečenie zvýšenia bezpečnosti a monitoringu v prostredí sietí a IS zboru"/>
    <n v="103"/>
    <m/>
    <m/>
    <m/>
  </r>
  <r>
    <n v="2"/>
    <x v="2"/>
    <x v="330"/>
    <x v="1"/>
    <s v="PP"/>
    <s v="SZ"/>
    <m/>
    <n v="1500000"/>
    <x v="1"/>
    <n v="2026"/>
    <n v="2026"/>
    <s v="Zabezpečenie zvýšenia bezpečnosti a monitoringu v prostredí sietí a IS zboru"/>
    <n v="98"/>
    <m/>
    <m/>
    <m/>
  </r>
  <r>
    <n v="3"/>
    <x v="2"/>
    <x v="331"/>
    <x v="1"/>
    <s v="PP"/>
    <s v="SZ"/>
    <m/>
    <n v="2000000"/>
    <x v="1"/>
    <n v="2024"/>
    <n v="2024"/>
    <s v="Zabezpečenie zvýšenia bezpečnosti a monitoringu v prostredí sietí a IS zboru"/>
    <n v="92"/>
    <m/>
    <m/>
    <m/>
  </r>
  <r>
    <n v="4"/>
    <x v="2"/>
    <x v="332"/>
    <x v="1"/>
    <m/>
    <s v="SZ"/>
    <m/>
    <n v="100000"/>
    <x v="1"/>
    <n v="2024"/>
    <n v="2024"/>
    <s v="Zabezpečenie budovania a rozvoja častí Informačného systému zboru"/>
    <n v="88"/>
    <m/>
    <m/>
    <m/>
  </r>
  <r>
    <n v="4"/>
    <x v="2"/>
    <x v="333"/>
    <x v="1"/>
    <m/>
    <s v="SZ"/>
    <m/>
    <n v="100000"/>
    <x v="1"/>
    <n v="2025"/>
    <n v="2025"/>
    <s v="Zabezpečenie budovania a rozvoja častí Informačného systému zboru"/>
    <n v="88"/>
    <m/>
    <m/>
    <m/>
  </r>
  <r>
    <n v="4"/>
    <x v="2"/>
    <x v="334"/>
    <x v="1"/>
    <m/>
    <s v="SZ"/>
    <m/>
    <n v="100000"/>
    <x v="1"/>
    <n v="2026"/>
    <n v="2026"/>
    <s v="Zabezpečenie budovania a rozvoja častí Informačného systému zboru"/>
    <n v="88"/>
    <m/>
    <m/>
    <m/>
  </r>
  <r>
    <n v="5"/>
    <x v="2"/>
    <x v="335"/>
    <x v="1"/>
    <s v="PP"/>
    <s v="SZ"/>
    <m/>
    <n v="1500000"/>
    <x v="1"/>
    <n v="2024"/>
    <n v="2024"/>
    <s v="Zabezpečenie budovania a rozvoja častí Informačného systému zboru"/>
    <n v="73"/>
    <m/>
    <m/>
    <m/>
  </r>
  <r>
    <n v="5"/>
    <x v="2"/>
    <x v="336"/>
    <x v="1"/>
    <s v="PP"/>
    <s v="SZ"/>
    <m/>
    <n v="1200000"/>
    <x v="1"/>
    <n v="2024"/>
    <n v="2025"/>
    <s v="Zabezpečenie budovania a rozvoja častí Informačného systému zboru"/>
    <n v="73"/>
    <m/>
    <m/>
    <m/>
  </r>
  <r>
    <n v="5"/>
    <x v="2"/>
    <x v="337"/>
    <x v="1"/>
    <s v="PP"/>
    <s v="SZ"/>
    <m/>
    <n v="250000"/>
    <x v="1"/>
    <n v="2022"/>
    <n v="2023"/>
    <s v="Zabezpečovanie obmeny hardwarového a softwarového vybavenia v zbore z dôvodu morálnej alebo fyzickej zastaranosti "/>
    <n v="73"/>
    <m/>
    <m/>
    <m/>
  </r>
  <r>
    <n v="5"/>
    <x v="2"/>
    <x v="338"/>
    <x v="1"/>
    <s v="PP"/>
    <s v="SZ"/>
    <m/>
    <n v="200000"/>
    <x v="1"/>
    <n v="2023"/>
    <n v="2023"/>
    <s v="Zabezpečenie zvýšenia bezpečnosti a monitoringu v prostredí sietí a IS zboru"/>
    <n v="73"/>
    <m/>
    <m/>
    <m/>
  </r>
  <r>
    <n v="5"/>
    <x v="2"/>
    <x v="339"/>
    <x v="1"/>
    <s v="PP"/>
    <s v="SZ"/>
    <m/>
    <n v="160000"/>
    <x v="1"/>
    <n v="2024"/>
    <n v="2024"/>
    <s v="Zabezpečenie budovania a rozvoja bezpečnostných a komunikačných systémov ústavov zboru"/>
    <n v="73"/>
    <m/>
    <m/>
    <m/>
  </r>
  <r>
    <n v="5"/>
    <x v="2"/>
    <x v="340"/>
    <x v="1"/>
    <s v="PP"/>
    <s v="SZ"/>
    <m/>
    <n v="60000"/>
    <x v="1"/>
    <n v="2022"/>
    <n v="2022"/>
    <s v="Zabezpečenie budovania a rozvoja bezpečnostných a komunikačných systémov ústavov zboru"/>
    <n v="73"/>
    <m/>
    <m/>
    <m/>
  </r>
  <r>
    <n v="5"/>
    <x v="2"/>
    <x v="341"/>
    <x v="1"/>
    <s v="PP"/>
    <s v="SZ"/>
    <m/>
    <n v="1800000"/>
    <x v="1"/>
    <n v="2023"/>
    <n v="2025"/>
    <s v="Zabezpečovanie obmeny hardwarového a softwarového vybavenia v zbore z dôvodu morálnej alebo fyzickej zastaranosti "/>
    <n v="73"/>
    <m/>
    <m/>
    <m/>
  </r>
  <r>
    <n v="6"/>
    <x v="2"/>
    <x v="342"/>
    <x v="1"/>
    <m/>
    <s v="SZ"/>
    <m/>
    <n v="800000"/>
    <x v="1"/>
    <n v="2024"/>
    <n v="2025"/>
    <s v="Zabezpečenie budovania a rozvoja častí Informačného systému zboru"/>
    <n v="58"/>
    <m/>
    <m/>
    <m/>
  </r>
  <r>
    <n v="1"/>
    <x v="2"/>
    <x v="343"/>
    <x v="2"/>
    <m/>
    <s v="DI"/>
    <m/>
    <n v="8366500"/>
    <x v="1"/>
    <n v="2021"/>
    <n v="2030"/>
    <s v="Bezpečná a efektívna preprava zamestnancov a väznených, nákladová úspora, rozvoj elektromobility - znižovanie emisií."/>
    <n v="118"/>
    <m/>
    <m/>
    <m/>
  </r>
  <r>
    <n v="1"/>
    <x v="2"/>
    <x v="344"/>
    <x v="3"/>
    <s v="R"/>
    <s v="SZ"/>
    <m/>
    <n v="2300000"/>
    <x v="1"/>
    <n v="2022"/>
    <n v="2030"/>
    <s v="Vyhovujúce materiálne a technologické vybavenie zdravotníckych zariadení ústavov zboru a Nemocnice pre obvinených a odsúdených"/>
    <n v="163"/>
    <m/>
    <m/>
    <m/>
  </r>
  <r>
    <n v="1"/>
    <x v="2"/>
    <x v="345"/>
    <x v="3"/>
    <s v="PP+R"/>
    <s v="SZ"/>
    <m/>
    <n v="984000"/>
    <x v="1"/>
    <n v="2022"/>
    <n v="2022"/>
    <s v="Vyhovujúce materiálne a technologické vybavenie zdravotníckych zariadení ústavov zboru a Nemocnice pre obvinených a odsúdených"/>
    <n v="163"/>
    <m/>
    <m/>
    <m/>
  </r>
  <r>
    <n v="2"/>
    <x v="2"/>
    <x v="346"/>
    <x v="3"/>
    <m/>
    <s v="SZ"/>
    <m/>
    <n v="2200000"/>
    <x v="1"/>
    <n v="2021"/>
    <n v="2023"/>
    <s v="Zabezpečenie budovania a rozvoja bezpečnostných a komunikačných systémov ústavov zboru"/>
    <n v="123"/>
    <m/>
    <m/>
    <m/>
  </r>
  <r>
    <n v="2"/>
    <x v="2"/>
    <x v="347"/>
    <x v="3"/>
    <m/>
    <s v="SZ"/>
    <m/>
    <n v="4800000"/>
    <x v="1"/>
    <n v="2021"/>
    <n v="2023"/>
    <s v="Zabezpečenie budovania a rozvoja bezpečnostných a komunikačných systémov ústavov zboru"/>
    <n v="123"/>
    <m/>
    <m/>
    <m/>
  </r>
  <r>
    <n v="3"/>
    <x v="2"/>
    <x v="348"/>
    <x v="3"/>
    <s v="R"/>
    <s v="SZ"/>
    <m/>
    <n v="2700000"/>
    <x v="1"/>
    <n v="2021"/>
    <n v="2030"/>
    <s v="Obmena technológií nevyhnutných na prevádzku väzenských zariadení"/>
    <n v="118"/>
    <m/>
    <m/>
    <m/>
  </r>
  <r>
    <n v="3"/>
    <x v="2"/>
    <x v="349"/>
    <x v="3"/>
    <m/>
    <m/>
    <m/>
    <n v="3150000"/>
    <x v="1"/>
    <n v="2021"/>
    <n v="2030"/>
    <s v="Obmena technológií nevyhnutných na prevádzku väzenských zariadení"/>
    <n v="118"/>
    <m/>
    <m/>
    <m/>
  </r>
  <r>
    <n v="4"/>
    <x v="2"/>
    <x v="350"/>
    <x v="3"/>
    <m/>
    <s v="SZ"/>
    <m/>
    <n v="4809538"/>
    <x v="1"/>
    <n v="2022"/>
    <n v="2023"/>
    <s v="Zabezpečenie budovania a rozvoja bezpečnostných a komunikačných systémov ústavov zboru"/>
    <n v="78"/>
    <m/>
    <m/>
    <m/>
  </r>
  <r>
    <n v="4"/>
    <x v="2"/>
    <x v="351"/>
    <x v="3"/>
    <m/>
    <s v="SZ"/>
    <m/>
    <n v="800000"/>
    <x v="1"/>
    <n v="2023"/>
    <n v="2024"/>
    <s v="Zabezpečenie budovania a rozvoja bezpečnostných a komunikačných systémov ústavov zboru"/>
    <n v="78"/>
    <m/>
    <m/>
    <m/>
  </r>
  <r>
    <n v="4"/>
    <x v="2"/>
    <x v="352"/>
    <x v="3"/>
    <m/>
    <s v="SZ"/>
    <m/>
    <n v="6000000"/>
    <x v="1"/>
    <n v="2024"/>
    <n v="2025"/>
    <s v="Zabezpečenie budovania a rozvoja bezpečnostných a komunikačných systémov ústavov zboru"/>
    <n v="78"/>
    <m/>
    <m/>
    <m/>
  </r>
  <r>
    <n v="4"/>
    <x v="2"/>
    <x v="353"/>
    <x v="3"/>
    <m/>
    <s v="SZ"/>
    <m/>
    <n v="39000000"/>
    <x v="1"/>
    <n v="2025"/>
    <n v="2026"/>
    <s v="Zabezpečenie budovania a rozvoja bezpečnostných a komunikačných systémov ústavov zboru"/>
    <n v="78"/>
    <m/>
    <m/>
    <m/>
  </r>
  <r>
    <n v="5"/>
    <x v="2"/>
    <x v="354"/>
    <x v="3"/>
    <m/>
    <s v="SZ"/>
    <m/>
    <n v="73000"/>
    <x v="1"/>
    <n v="2024"/>
    <n v="2026"/>
    <s v="Zabezpečenie budovania a rozvoja bezpečnostných a komunikačných systémov ústavov zboru"/>
    <n v="58"/>
    <m/>
    <m/>
    <m/>
  </r>
  <r>
    <n v="5"/>
    <x v="2"/>
    <x v="355"/>
    <x v="3"/>
    <m/>
    <s v="SZ"/>
    <m/>
    <n v="7600000"/>
    <x v="1"/>
    <n v="2024"/>
    <n v="2026"/>
    <s v="Zabezpečenie budovania a rozvoja bezpečnostných a komunikačných systémov ústavov zboru"/>
    <n v="58"/>
    <m/>
    <m/>
    <m/>
  </r>
  <r>
    <n v="5"/>
    <x v="2"/>
    <x v="356"/>
    <x v="3"/>
    <m/>
    <s v="SZ"/>
    <m/>
    <n v="10000000"/>
    <x v="1"/>
    <n v="2024"/>
    <n v="2026"/>
    <s v="Zabezpečenie budovania a rozvoja bezpečnostných a komunikačných systémov ústavov zboru"/>
    <n v="58"/>
    <m/>
    <m/>
    <m/>
  </r>
  <r>
    <n v="5"/>
    <x v="2"/>
    <x v="357"/>
    <x v="3"/>
    <m/>
    <s v="SZ"/>
    <m/>
    <n v="570000"/>
    <x v="1"/>
    <n v="2023"/>
    <n v="2023"/>
    <s v="Zabezpečenie budovania a rozvoja bezpečnostných a komunikačných systémov ústavov zboru"/>
    <n v="58"/>
    <m/>
    <m/>
    <m/>
  </r>
  <r>
    <n v="5"/>
    <x v="2"/>
    <x v="358"/>
    <x v="3"/>
    <m/>
    <s v="SZ"/>
    <m/>
    <n v="2200000"/>
    <x v="1"/>
    <n v="2024"/>
    <n v="2026"/>
    <s v="Zabezpečenie budovania a rozvoja bezpečnostných a komunikačných systémov ústavov zboru"/>
    <n v="58"/>
    <m/>
    <m/>
    <m/>
  </r>
  <r>
    <n v="5"/>
    <x v="2"/>
    <x v="359"/>
    <x v="3"/>
    <m/>
    <s v="SZ"/>
    <m/>
    <n v="110000"/>
    <x v="1"/>
    <n v="2023"/>
    <n v="2023"/>
    <s v="Zabezpečenie budovania a rozvoja bezpečnostných a komunikačných systémov ústavov zboru"/>
    <n v="58"/>
    <m/>
    <m/>
    <m/>
  </r>
  <r>
    <n v="5"/>
    <x v="2"/>
    <x v="360"/>
    <x v="3"/>
    <m/>
    <s v="SZ"/>
    <m/>
    <n v="276000"/>
    <x v="1"/>
    <n v="2024"/>
    <n v="2026"/>
    <s v="Zabezpečenie budovania a rozvoja bezpečnostných a komunikačných systémov ústavov zboru"/>
    <n v="58"/>
    <m/>
    <m/>
    <m/>
  </r>
  <r>
    <n v="5"/>
    <x v="2"/>
    <x v="361"/>
    <x v="3"/>
    <m/>
    <s v="SZ"/>
    <m/>
    <n v="87000"/>
    <x v="1"/>
    <n v="2024"/>
    <n v="2026"/>
    <s v="Zabezpečenie budovania a rozvoja bezpečnostných a komunikačných systémov ústavov zboru"/>
    <n v="58"/>
    <m/>
    <m/>
    <m/>
  </r>
  <r>
    <n v="5"/>
    <x v="2"/>
    <x v="362"/>
    <x v="3"/>
    <m/>
    <s v="SZ"/>
    <m/>
    <n v="141000"/>
    <x v="1"/>
    <n v="2024"/>
    <n v="2026"/>
    <s v="Zabezpečenie budovania a rozvoja bezpečnostných a komunikačných systémov ústavov zboru"/>
    <n v="58"/>
    <m/>
    <m/>
    <m/>
  </r>
  <r>
    <n v="5"/>
    <x v="2"/>
    <x v="363"/>
    <x v="3"/>
    <m/>
    <s v="SZ"/>
    <m/>
    <n v="120000"/>
    <x v="1"/>
    <n v="2023"/>
    <n v="2023"/>
    <s v="Zabezpečenie budovania a rozvoja bezpečnostných a komunikačných systémov ústavov zboru"/>
    <n v="58"/>
    <m/>
    <m/>
    <m/>
  </r>
  <r>
    <n v="5"/>
    <x v="2"/>
    <x v="364"/>
    <x v="3"/>
    <m/>
    <s v="SZ"/>
    <m/>
    <n v="40000"/>
    <x v="1"/>
    <n v="2023"/>
    <n v="2023"/>
    <s v="Zabezpečenie budovania a rozvoja bezpečnostných a komunikačných systémov ústavov zboru"/>
    <n v="58"/>
    <m/>
    <m/>
    <m/>
  </r>
  <r>
    <n v="5"/>
    <x v="2"/>
    <x v="365"/>
    <x v="3"/>
    <m/>
    <s v="SZ"/>
    <m/>
    <n v="198000"/>
    <x v="1"/>
    <n v="2024"/>
    <n v="2026"/>
    <s v="Zabezpečenie budovania a rozvoja bezpečnostných a komunikačných systémov ústavov zboru"/>
    <n v="58"/>
    <m/>
    <m/>
    <m/>
  </r>
  <r>
    <m/>
    <x v="3"/>
    <x v="366"/>
    <x v="4"/>
    <m/>
    <m/>
    <m/>
    <m/>
    <x v="2"/>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á tabuľka1" cacheId="1"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5:B18" firstHeaderRow="1" firstDataRow="1" firstDataCol="1" rowPageCount="2" colPageCount="1"/>
  <pivotFields count="16">
    <pivotField showAll="0"/>
    <pivotField axis="axisRow" multipleItemSelectionAllowed="1" showAll="0">
      <items count="5">
        <item x="0"/>
        <item x="2"/>
        <item x="3"/>
        <item x="1"/>
        <item t="default"/>
      </items>
    </pivotField>
    <pivotField axis="axisPage" multipleItemSelectionAllowed="1" showAll="0" sortType="descending">
      <items count="413">
        <item x="222"/>
        <item x="238"/>
        <item m="1" x="383"/>
        <item x="282"/>
        <item x="176"/>
        <item x="345"/>
        <item x="179"/>
        <item m="1" x="404"/>
        <item x="232"/>
        <item x="265"/>
        <item x="237"/>
        <item x="227"/>
        <item x="211"/>
        <item x="200"/>
        <item x="198"/>
        <item x="181"/>
        <item x="218"/>
        <item x="221"/>
        <item x="206"/>
        <item x="210"/>
        <item m="1" x="381"/>
        <item x="251"/>
        <item m="1" x="411"/>
        <item m="1" x="406"/>
        <item m="1" x="388"/>
        <item m="1" x="397"/>
        <item m="1" x="390"/>
        <item m="1" x="391"/>
        <item m="1" x="402"/>
        <item m="1" x="398"/>
        <item m="1" x="393"/>
        <item m="1" x="386"/>
        <item x="311"/>
        <item x="48"/>
        <item x="100"/>
        <item x="79"/>
        <item x="8"/>
        <item x="29"/>
        <item x="30"/>
        <item x="22"/>
        <item x="24"/>
        <item x="223"/>
        <item x="226"/>
        <item x="229"/>
        <item x="263"/>
        <item x="209"/>
        <item x="213"/>
        <item x="234"/>
        <item x="312"/>
        <item x="192"/>
        <item x="329"/>
        <item x="208"/>
        <item x="348"/>
        <item x="349"/>
        <item x="343"/>
        <item x="344"/>
        <item m="1" x="369"/>
        <item x="194"/>
        <item x="228"/>
        <item x="212"/>
        <item x="310"/>
        <item m="1" x="373"/>
        <item x="80"/>
        <item x="95"/>
        <item x="40"/>
        <item x="44"/>
        <item x="277"/>
        <item x="104"/>
        <item x="50"/>
        <item x="37"/>
        <item x="69"/>
        <item x="60"/>
        <item x="25"/>
        <item x="65"/>
        <item x="53"/>
        <item m="1" x="403"/>
        <item x="175"/>
        <item m="1" x="384"/>
        <item x="231"/>
        <item x="287"/>
        <item x="1"/>
        <item x="0"/>
        <item m="1" x="368"/>
        <item m="1" x="401"/>
        <item x="240"/>
        <item x="302"/>
        <item x="298"/>
        <item x="290"/>
        <item x="303"/>
        <item x="299"/>
        <item m="1" x="370"/>
        <item x="317"/>
        <item x="316"/>
        <item x="307"/>
        <item x="301"/>
        <item x="304"/>
        <item x="297"/>
        <item x="305"/>
        <item x="294"/>
        <item x="319"/>
        <item x="289"/>
        <item x="314"/>
        <item m="1" x="400"/>
        <item m="1" x="394"/>
        <item m="1" x="379"/>
        <item m="1" x="376"/>
        <item x="315"/>
        <item x="309"/>
        <item x="230"/>
        <item x="203"/>
        <item x="196"/>
        <item x="195"/>
        <item x="215"/>
        <item x="306"/>
        <item x="205"/>
        <item m="1" x="389"/>
        <item x="219"/>
        <item m="1" x="410"/>
        <item m="1" x="399"/>
        <item x="204"/>
        <item m="1" x="372"/>
        <item x="224"/>
        <item x="225"/>
        <item x="189"/>
        <item x="207"/>
        <item x="183"/>
        <item x="214"/>
        <item x="300"/>
        <item m="1" x="395"/>
        <item x="331"/>
        <item x="217"/>
        <item x="267"/>
        <item x="308"/>
        <item x="313"/>
        <item x="292"/>
        <item x="318"/>
        <item x="327"/>
        <item x="330"/>
        <item x="328"/>
        <item x="339"/>
        <item x="341"/>
        <item x="336"/>
        <item x="335"/>
        <item x="340"/>
        <item x="337"/>
        <item x="338"/>
        <item x="201"/>
        <item x="197"/>
        <item x="193"/>
        <item x="216"/>
        <item x="199"/>
        <item x="202"/>
        <item x="220"/>
        <item x="169"/>
        <item x="20"/>
        <item x="246"/>
        <item x="279"/>
        <item x="247"/>
        <item x="31"/>
        <item x="36"/>
        <item x="76"/>
        <item x="99"/>
        <item x="89"/>
        <item x="249"/>
        <item x="276"/>
        <item x="273"/>
        <item x="261"/>
        <item x="111"/>
        <item x="172"/>
        <item x="19"/>
        <item x="16"/>
        <item x="87"/>
        <item x="82"/>
        <item x="123"/>
        <item x="124"/>
        <item x="77"/>
        <item x="17"/>
        <item x="14"/>
        <item x="18"/>
        <item x="12"/>
        <item x="88"/>
        <item x="15"/>
        <item x="13"/>
        <item x="248"/>
        <item x="281"/>
        <item x="250"/>
        <item x="268"/>
        <item x="90"/>
        <item x="160"/>
        <item x="73"/>
        <item x="94"/>
        <item x="78"/>
        <item x="272"/>
        <item x="112"/>
        <item x="241"/>
        <item x="270"/>
        <item x="366"/>
        <item x="177"/>
        <item x="3"/>
        <item x="4"/>
        <item x="6"/>
        <item m="1" x="385"/>
        <item x="10"/>
        <item x="11"/>
        <item x="23"/>
        <item m="1" x="378"/>
        <item x="27"/>
        <item m="1" x="387"/>
        <item x="32"/>
        <item x="33"/>
        <item x="34"/>
        <item x="35"/>
        <item x="38"/>
        <item x="39"/>
        <item x="41"/>
        <item x="43"/>
        <item x="45"/>
        <item x="46"/>
        <item x="47"/>
        <item x="49"/>
        <item x="51"/>
        <item x="52"/>
        <item x="54"/>
        <item x="55"/>
        <item x="56"/>
        <item m="1" x="375"/>
        <item m="1" x="408"/>
        <item x="62"/>
        <item x="63"/>
        <item x="64"/>
        <item x="66"/>
        <item x="67"/>
        <item x="68"/>
        <item m="1" x="405"/>
        <item x="70"/>
        <item x="71"/>
        <item x="72"/>
        <item x="74"/>
        <item x="75"/>
        <item x="81"/>
        <item x="83"/>
        <item x="84"/>
        <item x="59"/>
        <item x="85"/>
        <item x="86"/>
        <item m="1" x="380"/>
        <item x="91"/>
        <item x="92"/>
        <item m="1" x="409"/>
        <item x="96"/>
        <item x="97"/>
        <item x="98"/>
        <item x="101"/>
        <item x="102"/>
        <item x="103"/>
        <item x="105"/>
        <item x="106"/>
        <item x="107"/>
        <item x="108"/>
        <item x="109"/>
        <item x="110"/>
        <item x="113"/>
        <item x="114"/>
        <item x="117"/>
        <item x="118"/>
        <item x="119"/>
        <item x="120"/>
        <item x="121"/>
        <item x="122"/>
        <item x="155"/>
        <item x="156"/>
        <item x="157"/>
        <item x="158"/>
        <item x="159"/>
        <item x="161"/>
        <item m="1" x="396"/>
        <item x="163"/>
        <item x="164"/>
        <item x="165"/>
        <item x="166"/>
        <item x="167"/>
        <item x="168"/>
        <item x="170"/>
        <item x="171"/>
        <item x="173"/>
        <item m="1" x="367"/>
        <item x="346"/>
        <item x="347"/>
        <item x="178"/>
        <item x="180"/>
        <item x="182"/>
        <item x="184"/>
        <item x="185"/>
        <item x="186"/>
        <item x="187"/>
        <item x="188"/>
        <item x="190"/>
        <item x="191"/>
        <item m="1" x="374"/>
        <item m="1" x="392"/>
        <item m="1" x="382"/>
        <item x="42"/>
        <item m="1" x="371"/>
        <item m="1" x="407"/>
        <item x="57"/>
        <item m="1" x="377"/>
        <item x="58"/>
        <item x="162"/>
        <item x="174"/>
        <item x="7"/>
        <item x="9"/>
        <item x="26"/>
        <item x="28"/>
        <item x="61"/>
        <item x="93"/>
        <item x="252"/>
        <item x="262"/>
        <item x="245"/>
        <item x="253"/>
        <item x="256"/>
        <item x="264"/>
        <item x="275"/>
        <item x="239"/>
        <item x="258"/>
        <item x="259"/>
        <item x="260"/>
        <item x="269"/>
        <item x="274"/>
        <item x="278"/>
        <item x="280"/>
        <item x="283"/>
        <item x="284"/>
        <item x="285"/>
        <item x="286"/>
        <item x="288"/>
        <item x="236"/>
        <item x="242"/>
        <item x="243"/>
        <item x="244"/>
        <item x="254"/>
        <item x="255"/>
        <item x="257"/>
        <item x="266"/>
        <item x="271"/>
        <item x="115"/>
        <item x="116"/>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233"/>
        <item x="235"/>
        <item x="2"/>
        <item x="5"/>
        <item x="21"/>
        <item x="291"/>
        <item x="293"/>
        <item x="320"/>
        <item x="321"/>
        <item x="322"/>
        <item x="323"/>
        <item x="324"/>
        <item x="325"/>
        <item x="326"/>
        <item x="332"/>
        <item x="333"/>
        <item x="334"/>
        <item x="342"/>
        <item x="350"/>
        <item x="351"/>
        <item x="352"/>
        <item x="353"/>
        <item x="354"/>
        <item x="355"/>
        <item x="356"/>
        <item x="357"/>
        <item x="358"/>
        <item x="359"/>
        <item x="360"/>
        <item x="361"/>
        <item x="362"/>
        <item x="363"/>
        <item x="364"/>
        <item x="365"/>
        <item x="295"/>
        <item x="296"/>
        <item t="default"/>
      </items>
      <autoSortScope>
        <pivotArea dataOnly="0" outline="0" fieldPosition="0">
          <references count="1">
            <reference field="4294967294" count="1" selected="0">
              <x v="0"/>
            </reference>
          </references>
        </pivotArea>
      </autoSortScope>
    </pivotField>
    <pivotField axis="axisRow" multipleItemSelectionAllowed="1" showAll="0">
      <items count="6">
        <item x="0"/>
        <item x="1"/>
        <item x="2"/>
        <item x="3"/>
        <item x="4"/>
        <item t="default"/>
      </items>
    </pivotField>
    <pivotField showAll="0"/>
    <pivotField showAll="0"/>
    <pivotField showAll="0"/>
    <pivotField dataField="1" showAll="0"/>
    <pivotField axis="axisPage" multipleItemSelectionAllowed="1" showAll="0">
      <items count="4">
        <item x="0"/>
        <item x="1"/>
        <item h="1" x="2"/>
        <item t="default"/>
      </items>
    </pivotField>
    <pivotField showAll="0"/>
    <pivotField showAll="0"/>
    <pivotField showAll="0"/>
    <pivotField showAll="0"/>
    <pivotField showAll="0" defaultSubtotal="0"/>
    <pivotField showAll="0" defaultSubtotal="0"/>
    <pivotField showAll="0" defaultSubtotal="0"/>
  </pivotFields>
  <rowFields count="2">
    <field x="1"/>
    <field x="3"/>
  </rowFields>
  <rowItems count="13">
    <i>
      <x/>
    </i>
    <i r="1">
      <x/>
    </i>
    <i r="1">
      <x v="1"/>
    </i>
    <i r="1">
      <x v="2"/>
    </i>
    <i r="1">
      <x v="3"/>
    </i>
    <i>
      <x v="1"/>
    </i>
    <i r="1">
      <x/>
    </i>
    <i r="1">
      <x v="1"/>
    </i>
    <i r="1">
      <x v="2"/>
    </i>
    <i r="1">
      <x v="3"/>
    </i>
    <i>
      <x v="3"/>
    </i>
    <i r="1">
      <x/>
    </i>
    <i t="grand">
      <x/>
    </i>
  </rowItems>
  <colItems count="1">
    <i/>
  </colItems>
  <pageFields count="2">
    <pageField fld="2" hier="-1"/>
    <pageField fld="8" hier="-1"/>
  </pageFields>
  <dataFields count="1">
    <dataField name="Súčet z Rozpočet na realizáciu projektu [eur s DPH]" fld="7" baseField="3" baseItem="0" numFmtId="3"/>
  </dataFields>
  <formats count="3">
    <format dxfId="2">
      <pivotArea dataOnly="0" fieldPosition="0">
        <references count="1">
          <reference field="1" count="0"/>
        </references>
      </pivotArea>
    </format>
    <format dxfId="1">
      <pivotArea collapsedLevelsAreSubtotals="1" fieldPosition="0">
        <references count="2">
          <reference field="1" count="1" selected="0">
            <x v="1"/>
          </reference>
          <reference field="3" count="1">
            <x v="3"/>
          </reference>
        </references>
      </pivotArea>
    </format>
    <format dxfId="0">
      <pivotArea collapsedLevelsAreSubtotals="1" fieldPosition="0">
        <references count="2">
          <reference field="1" count="1" selected="0">
            <x v="1"/>
          </reference>
          <reference field="3"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3:B14" firstHeaderRow="1" firstDataRow="1" firstDataCol="1"/>
  <pivotFields count="19">
    <pivotField showAll="0" defaultSubtotal="0"/>
    <pivotField axis="axisRow" multipleItemSelectionAllowed="1" showAll="0">
      <items count="4">
        <item x="1"/>
        <item x="0"/>
        <item m="1" x="2"/>
        <item t="default"/>
      </items>
    </pivotField>
    <pivotField showAll="0"/>
    <pivotField axis="axisRow" showAll="0">
      <items count="6">
        <item x="0"/>
        <item x="1"/>
        <item x="3"/>
        <item x="2"/>
        <item m="1" x="4"/>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2">
    <field x="1"/>
    <field x="3"/>
  </rowFields>
  <rowItems count="11">
    <i>
      <x/>
    </i>
    <i r="1">
      <x/>
    </i>
    <i r="1">
      <x v="1"/>
    </i>
    <i r="1">
      <x v="2"/>
    </i>
    <i r="1">
      <x v="3"/>
    </i>
    <i>
      <x v="1"/>
    </i>
    <i r="1">
      <x/>
    </i>
    <i r="1">
      <x v="1"/>
    </i>
    <i r="1">
      <x v="2"/>
    </i>
    <i r="1">
      <x v="3"/>
    </i>
    <i t="grand">
      <x/>
    </i>
  </rowItems>
  <colItems count="1">
    <i/>
  </colItems>
  <dataFields count="1">
    <dataField name="Súčet z Rozpočet na realizáciu projektu [eur s DPH]" fld="7" baseField="3"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rz.gov.sk/index.php?ID=4397027&amp;l=sk"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crz.gov.sk/index.php?ID=940274&amp;l=sk" TargetMode="External"/><Relationship Id="rId117" Type="http://schemas.openxmlformats.org/officeDocument/2006/relationships/hyperlink" Target="https://www.crz.gov.sk/index.php?ID=114363&amp;page=1" TargetMode="External"/><Relationship Id="rId21" Type="http://schemas.openxmlformats.org/officeDocument/2006/relationships/hyperlink" Target="https://www.crz.gov.sk/index.php?ID=1943447&amp;l=sk" TargetMode="External"/><Relationship Id="rId42" Type="http://schemas.openxmlformats.org/officeDocument/2006/relationships/hyperlink" Target="https://www.crz.gov.sk/index.php?ID=3155683&amp;l=sk;" TargetMode="External"/><Relationship Id="rId47" Type="http://schemas.openxmlformats.org/officeDocument/2006/relationships/hyperlink" Target="http://www.crz.gov.sk/index.php?ID=3061719&amp;l=sk" TargetMode="External"/><Relationship Id="rId63" Type="http://schemas.openxmlformats.org/officeDocument/2006/relationships/hyperlink" Target="https://www.crz.gov.sk/index.php?ID=4147269&amp;l=sk&#160;%20-%20v&#353;eobecn&#225;%20zmluva%20pre%20v&#353;etky%20mobily" TargetMode="External"/><Relationship Id="rId68" Type="http://schemas.openxmlformats.org/officeDocument/2006/relationships/hyperlink" Target="https://www.crz.gov.sk/index.php?ID=4302262&amp;l=sk" TargetMode="External"/><Relationship Id="rId84" Type="http://schemas.openxmlformats.org/officeDocument/2006/relationships/hyperlink" Target="https://www.crz.gov.sk/index.php?ID=3236157&amp;l=sk%20%20%20%20%20/%20%20%20%20%20Orange%20Slovensko,%20a.s." TargetMode="External"/><Relationship Id="rId89" Type="http://schemas.openxmlformats.org/officeDocument/2006/relationships/hyperlink" Target="https://www.zmluvy.gov.sk/index.php?ID=110400" TargetMode="External"/><Relationship Id="rId112" Type="http://schemas.openxmlformats.org/officeDocument/2006/relationships/hyperlink" Target="https://www.crz.gov.sk/index.php?ID=3741499&amp;l=sk" TargetMode="External"/><Relationship Id="rId16" Type="http://schemas.openxmlformats.org/officeDocument/2006/relationships/hyperlink" Target="https://www.justice.gov.sk/PortalApp/Page/SuborDownload.aspx?IdSubor=191441" TargetMode="External"/><Relationship Id="rId107" Type="http://schemas.openxmlformats.org/officeDocument/2006/relationships/hyperlink" Target="https://www.crz.gov.sk/index.php?ID=603&amp;doc=4009859&amp;text=1" TargetMode="External"/><Relationship Id="rId11" Type="http://schemas.openxmlformats.org/officeDocument/2006/relationships/hyperlink" Target="https://www.justice.gov.sk/PortalApp/Zmluva/Web/MSSRZmluvaDetail.aspx?IdZmluva=2103102" TargetMode="External"/><Relationship Id="rId32" Type="http://schemas.openxmlformats.org/officeDocument/2006/relationships/hyperlink" Target="https://www.crz.gov.sk/index.php?ID=4080491&amp;l=sk" TargetMode="External"/><Relationship Id="rId37" Type="http://schemas.openxmlformats.org/officeDocument/2006/relationships/hyperlink" Target="https://www.crz.gov.sk/index.php?ID=4434872&amp;l=sk" TargetMode="External"/><Relationship Id="rId53" Type="http://schemas.openxmlformats.org/officeDocument/2006/relationships/hyperlink" Target="https://www.crz.gov.sk/index.php?ID=702768&amp;l=sk%20;" TargetMode="External"/><Relationship Id="rId58" Type="http://schemas.openxmlformats.org/officeDocument/2006/relationships/hyperlink" Target="https://www.crz.gov.sk/index.php?ID=4119586&amp;l=sk" TargetMode="External"/><Relationship Id="rId74" Type="http://schemas.openxmlformats.org/officeDocument/2006/relationships/hyperlink" Target="https://www.zmluvy.gov.sk/index.php?ID=113500" TargetMode="External"/><Relationship Id="rId79" Type="http://schemas.openxmlformats.org/officeDocument/2006/relationships/hyperlink" Target="https://www.crz.gov.sk/index.php?ID=3808117&amp;l=sk" TargetMode="External"/><Relationship Id="rId102" Type="http://schemas.openxmlformats.org/officeDocument/2006/relationships/hyperlink" Target="https://www.crz.gov.sk/index.php?ID=2405797&amp;l=sk" TargetMode="External"/><Relationship Id="rId5" Type="http://schemas.openxmlformats.org/officeDocument/2006/relationships/hyperlink" Target="https://www.crz.gov.sk/index.php?ID=2972384&amp;l=skO2%20Slovakia" TargetMode="External"/><Relationship Id="rId90" Type="http://schemas.openxmlformats.org/officeDocument/2006/relationships/hyperlink" Target="https://www.justice.gov.sk/PortalApp/Zmluva/Web/MSSRZmluvaDetail.aspx?IdZmluva=887975" TargetMode="External"/><Relationship Id="rId95" Type="http://schemas.openxmlformats.org/officeDocument/2006/relationships/hyperlink" Target="https://www.crz.gov.sk/index.php?ID=2163487&amp;l=sk%20%20%20%20%20/%20%20%20%20%20Orange%20Slovensko,%20a.s." TargetMode="External"/><Relationship Id="rId22" Type="http://schemas.openxmlformats.org/officeDocument/2006/relationships/hyperlink" Target="https://www.crz.gov.sk/index.php?ID=603&amp;doc=4394860" TargetMode="External"/><Relationship Id="rId27" Type="http://schemas.openxmlformats.org/officeDocument/2006/relationships/hyperlink" Target="https://www.justice.gov.sk/PortalApp/Page/SuborDownload.aspx?IdSubor=179097" TargetMode="External"/><Relationship Id="rId43" Type="http://schemas.openxmlformats.org/officeDocument/2006/relationships/hyperlink" Target="https://www.crz.gov.sk/index.php?ID=1126744&amp;l=sk" TargetMode="External"/><Relationship Id="rId48" Type="http://schemas.openxmlformats.org/officeDocument/2006/relationships/hyperlink" Target="https://www.crz.gov.sk/index.php?ID=3982212&amp;l=sk" TargetMode="External"/><Relationship Id="rId64" Type="http://schemas.openxmlformats.org/officeDocument/2006/relationships/hyperlink" Target="https://www.crz.gov.sk/index.php?ID=1880274&amp;l=sk" TargetMode="External"/><Relationship Id="rId69" Type="http://schemas.openxmlformats.org/officeDocument/2006/relationships/hyperlink" Target="https://www.crz.gov.sk/index.php?ID=723206&amp;l=sk" TargetMode="External"/><Relationship Id="rId113" Type="http://schemas.openxmlformats.org/officeDocument/2006/relationships/hyperlink" Target="https://www.crz.gov.sk/index.php?ID=2962461&amp;l=sk" TargetMode="External"/><Relationship Id="rId118" Type="http://schemas.openxmlformats.org/officeDocument/2006/relationships/hyperlink" Target="https://www.zmluvy.gov.sk/index.php?ID=110242" TargetMode="External"/><Relationship Id="rId80" Type="http://schemas.openxmlformats.org/officeDocument/2006/relationships/hyperlink" Target="https://obcan.justice.sk/infosud/-/infosud/i-detail/zmluva/710797?_isufront_WAR_isufront_parentDetailPart=zmluvy&amp;_isufront_WAR_isufront_parentEntityPk=146" TargetMode="External"/><Relationship Id="rId85" Type="http://schemas.openxmlformats.org/officeDocument/2006/relationships/hyperlink" Target="https://www.zmluvy.gov.sk/index.php?ID=110167&amp;I=sk%20(dod&#225;vate&#318;%20Innovatric,%20s.r.o.,%20Bratislava)" TargetMode="External"/><Relationship Id="rId12" Type="http://schemas.openxmlformats.org/officeDocument/2006/relationships/hyperlink" Target="https://www.justice.gov.sk/PortalApp/Zmluva/Web/MSSRZmluvaDetail.aspx?IdZmluva=1361817" TargetMode="External"/><Relationship Id="rId17" Type="http://schemas.openxmlformats.org/officeDocument/2006/relationships/hyperlink" Target="https://www.justice.gov.sk/PortalApp/Page/SuborDownload.aspx?IdSubor=445615" TargetMode="External"/><Relationship Id="rId33" Type="http://schemas.openxmlformats.org/officeDocument/2006/relationships/hyperlink" Target="https://www.crz.gov.sk/index.php?ID=2423516&amp;l=sk" TargetMode="External"/><Relationship Id="rId38" Type="http://schemas.openxmlformats.org/officeDocument/2006/relationships/hyperlink" Target="https://www.crz.gov.sk/index.php?ID=982879&amp;l=sk" TargetMode="External"/><Relationship Id="rId59" Type="http://schemas.openxmlformats.org/officeDocument/2006/relationships/hyperlink" Target="https://www.crz.gov.sk/index.php?ID=3294009&amp;l=sk" TargetMode="External"/><Relationship Id="rId103" Type="http://schemas.openxmlformats.org/officeDocument/2006/relationships/hyperlink" Target="https://www.crz.gov.sk/index.php?ID=603&amp;doc=4178204" TargetMode="External"/><Relationship Id="rId108" Type="http://schemas.openxmlformats.org/officeDocument/2006/relationships/hyperlink" Target="https://www.crz.gov.sk/index.php?ID=430428&amp;l=sk" TargetMode="External"/><Relationship Id="rId54" Type="http://schemas.openxmlformats.org/officeDocument/2006/relationships/hyperlink" Target="https://www.zmluvy.gov.sk/index.php?ID=109818%20;%20%20dod&#225;vate&#318;:%20Slovak%20Telekom%20a.s." TargetMode="External"/><Relationship Id="rId70" Type="http://schemas.openxmlformats.org/officeDocument/2006/relationships/hyperlink" Target="https://www.crz.gov.sk/index.php?ID=4280513&amp;l=sk" TargetMode="External"/><Relationship Id="rId75" Type="http://schemas.openxmlformats.org/officeDocument/2006/relationships/hyperlink" Target="https://www.crz.gov.sk/index.php?ID=1532962&amp;l=sk" TargetMode="External"/><Relationship Id="rId91" Type="http://schemas.openxmlformats.org/officeDocument/2006/relationships/hyperlink" Target="https://www.justice.gov.sk/PortalApp/Zmluva/Web/MSSRZmluvaDetail.aspx?IdZmluva=1642704" TargetMode="External"/><Relationship Id="rId96" Type="http://schemas.openxmlformats.org/officeDocument/2006/relationships/hyperlink" Target="https://www.justice.gov.sk/PortalApp/Zmluva/Web/MSSRZmluvaDetail.aspx?IdZmluva=2427938%20-%20O2" TargetMode="External"/><Relationship Id="rId1" Type="http://schemas.openxmlformats.org/officeDocument/2006/relationships/hyperlink" Target="https://www.crz.gov.sk/index.php?ID=949280&amp;l=skSlovak%20Telekom" TargetMode="External"/><Relationship Id="rId6" Type="http://schemas.openxmlformats.org/officeDocument/2006/relationships/hyperlink" Target="https://www.crz.gov.sk/index.php?ID=3978467&amp;l=sk;%20Biometric%20s.r.o." TargetMode="External"/><Relationship Id="rId23" Type="http://schemas.openxmlformats.org/officeDocument/2006/relationships/hyperlink" Target="https://www.crz.gov.sk/index.php?ID=603&amp;doc=2306020" TargetMode="External"/><Relationship Id="rId28" Type="http://schemas.openxmlformats.org/officeDocument/2006/relationships/hyperlink" Target="https://www.justice.gov.sk/PortalApp/Zmluva/Web/MSSRZmluvaDetail.aspx?IdZmluva=2284085" TargetMode="External"/><Relationship Id="rId49" Type="http://schemas.openxmlformats.org/officeDocument/2006/relationships/hyperlink" Target="https://www.crz.gov.sk/index.php?ID=2417274&amp;l=sk" TargetMode="External"/><Relationship Id="rId114" Type="http://schemas.openxmlformats.org/officeDocument/2006/relationships/hyperlink" Target="https://www.justice.gov.sk/PortalApp/Zmluva/Web/MSSRZmluvaDetail.aspx?IdZmluva=525725" TargetMode="External"/><Relationship Id="rId119" Type="http://schemas.openxmlformats.org/officeDocument/2006/relationships/printerSettings" Target="../printerSettings/printerSettings12.bin"/><Relationship Id="rId10" Type="http://schemas.openxmlformats.org/officeDocument/2006/relationships/hyperlink" Target="https://www.crz.gov.sk/index.php?ID=4133166&amp;l=sk;%20Biometric%20s.r.o." TargetMode="External"/><Relationship Id="rId31" Type="http://schemas.openxmlformats.org/officeDocument/2006/relationships/hyperlink" Target="https://www.zmluvy.gov.sk/index.php?ID=112999,%20dod&#225;vate&#318;%20Orange%20Slovensko" TargetMode="External"/><Relationship Id="rId44" Type="http://schemas.openxmlformats.org/officeDocument/2006/relationships/hyperlink" Target="https://www.crz.gov.sk/index.php?ID=3998939&amp;l=sk" TargetMode="External"/><Relationship Id="rId52" Type="http://schemas.openxmlformats.org/officeDocument/2006/relationships/hyperlink" Target="https://www.crz.gov.sk/index.php?ID=3351138&amp;l=sk" TargetMode="External"/><Relationship Id="rId60" Type="http://schemas.openxmlformats.org/officeDocument/2006/relationships/hyperlink" Target="https://www.crz.gov.sk/index.php?ID=3293950&amp;l=sk" TargetMode="External"/><Relationship Id="rId65" Type="http://schemas.openxmlformats.org/officeDocument/2006/relationships/hyperlink" Target="https://www.zmluvy.gov.sk/index.php?ID=109686,%20dod&#225;vate&#318;%20Slovak%20Telekom,%20a.s." TargetMode="External"/><Relationship Id="rId73" Type="http://schemas.openxmlformats.org/officeDocument/2006/relationships/hyperlink" Target="https://www.crz.gov.sk/index.php?ID=2434087&amp;l=sk" TargetMode="External"/><Relationship Id="rId78" Type="http://schemas.openxmlformats.org/officeDocument/2006/relationships/hyperlink" Target="https://www.crz.gov.sk/index.php?ID=3808120&amp;l=sk" TargetMode="External"/><Relationship Id="rId81" Type="http://schemas.openxmlformats.org/officeDocument/2006/relationships/hyperlink" Target="https://obcan.justice.sk/infosud/-/infosud/i-detail/zmluva/1322433" TargetMode="External"/><Relationship Id="rId86" Type="http://schemas.openxmlformats.org/officeDocument/2006/relationships/hyperlink" Target="https://www.crz.gov.sk/index.php?ID=149948&amp;l=sk" TargetMode="External"/><Relationship Id="rId94" Type="http://schemas.openxmlformats.org/officeDocument/2006/relationships/hyperlink" Target="https://www.justice.gov.sk/PortalApp/Page/SuborDownload.aspx?IdSubor=76407" TargetMode="External"/><Relationship Id="rId99" Type="http://schemas.openxmlformats.org/officeDocument/2006/relationships/hyperlink" Target="https://www.crz.gov.sk/index.php?ID=1993268&amp;l=sk" TargetMode="External"/><Relationship Id="rId101" Type="http://schemas.openxmlformats.org/officeDocument/2006/relationships/hyperlink" Target="https://www.crz.gov.sk/index.php?ID=4880951&amp;l=sk" TargetMode="External"/><Relationship Id="rId4" Type="http://schemas.openxmlformats.org/officeDocument/2006/relationships/hyperlink" Target="https://www.crz.gov.sk/index.php?ID=2923104&amp;l=sk,%20Slovak%20Telekom" TargetMode="External"/><Relationship Id="rId9" Type="http://schemas.openxmlformats.org/officeDocument/2006/relationships/hyperlink" Target="https://www.crz.gov.sk/index.php?ID=1931072&amp;l=sk;%20Slovak%20Telekom" TargetMode="External"/><Relationship Id="rId13" Type="http://schemas.openxmlformats.org/officeDocument/2006/relationships/hyperlink" Target="https://www.justice.gov.sk/PortalApp/Zmluva/Web/MSSRZmluvaDetail.aspx?IdZmluva=1361817" TargetMode="External"/><Relationship Id="rId18" Type="http://schemas.openxmlformats.org/officeDocument/2006/relationships/hyperlink" Target="https://www.justice.gov.sk/PortalApp/Page/SuborDownload.aspx?IdSubor=440288" TargetMode="External"/><Relationship Id="rId39" Type="http://schemas.openxmlformats.org/officeDocument/2006/relationships/hyperlink" Target="https://www.crz.gov.sk/index.php?ID=1460181&amp;l=sk" TargetMode="External"/><Relationship Id="rId109" Type="http://schemas.openxmlformats.org/officeDocument/2006/relationships/hyperlink" Target="https://www.crz.gov.sk/index.php?ID=430428&amp;l=sk" TargetMode="External"/><Relationship Id="rId34" Type="http://schemas.openxmlformats.org/officeDocument/2006/relationships/hyperlink" Target="https://www.crz.gov.sk/index.php?ID=4509401&amp;l=sk" TargetMode="External"/><Relationship Id="rId50" Type="http://schemas.openxmlformats.org/officeDocument/2006/relationships/hyperlink" Target="https://www.crz.gov.sk/index.php?ID=414386&amp;l=sk" TargetMode="External"/><Relationship Id="rId55" Type="http://schemas.openxmlformats.org/officeDocument/2006/relationships/hyperlink" Target="https://www.crz.gov.sk/index.php?ID=3658131&amp;l=sk%20Orange%20Slovensko" TargetMode="External"/><Relationship Id="rId76" Type="http://schemas.openxmlformats.org/officeDocument/2006/relationships/hyperlink" Target="https://www.crz.gov.sk/index.php?ID=1532965&amp;l=sk" TargetMode="External"/><Relationship Id="rId97" Type="http://schemas.openxmlformats.org/officeDocument/2006/relationships/hyperlink" Target="https://www.justice.gov.sk/PortalApp/Zmluva/Web/MSSRZmluvaDetail.aspx?IdZmluva=2427938%20-%20dod&#225;vate&#318;%20Slovak%20Telekom" TargetMode="External"/><Relationship Id="rId104" Type="http://schemas.openxmlformats.org/officeDocument/2006/relationships/hyperlink" Target="https://www.crz.gov.sk/index.php?ID=603&amp;doc=3851125&amp;text=1" TargetMode="External"/><Relationship Id="rId7" Type="http://schemas.openxmlformats.org/officeDocument/2006/relationships/hyperlink" Target="https://www.crz.gov.sk/index.php?ID=4316935&amp;l=sk;%20O2%20Slovakia" TargetMode="External"/><Relationship Id="rId71" Type="http://schemas.openxmlformats.org/officeDocument/2006/relationships/hyperlink" Target="https://www.crz.gov.sk/index.php?ID=4843110&amp;l=sk" TargetMode="External"/><Relationship Id="rId92" Type="http://schemas.openxmlformats.org/officeDocument/2006/relationships/hyperlink" Target="https://www.justice.gov.sk/PortalApp/Zmluva/Web/MSSRZmluvaDetail.aspx?IdZmluva=1476781" TargetMode="External"/><Relationship Id="rId2" Type="http://schemas.openxmlformats.org/officeDocument/2006/relationships/hyperlink" Target="https://www.crz.gov.sk/index.php?ID=4071067&amp;l=skO2%20Slovakia" TargetMode="External"/><Relationship Id="rId29" Type="http://schemas.openxmlformats.org/officeDocument/2006/relationships/hyperlink" Target="https://www.crz.gov.sk/index.php?ID=2466444&amp;l=sk" TargetMode="External"/><Relationship Id="rId24" Type="http://schemas.openxmlformats.org/officeDocument/2006/relationships/hyperlink" Target="https://www.crz.gov.sk/index.php?ID=603&amp;doc=1282703" TargetMode="External"/><Relationship Id="rId40" Type="http://schemas.openxmlformats.org/officeDocument/2006/relationships/hyperlink" Target="https://www.crz.gov.sk/index.php?ID=1989474&amp;l=sk" TargetMode="External"/><Relationship Id="rId45" Type="http://schemas.openxmlformats.org/officeDocument/2006/relationships/hyperlink" Target="https://www.crz.gov.sk/index.php?ID=2405801&amp;l=sk" TargetMode="External"/><Relationship Id="rId66" Type="http://schemas.openxmlformats.org/officeDocument/2006/relationships/hyperlink" Target="https://www.crz.gov.sk/index.php?ID=3987942&amp;l=sk" TargetMode="External"/><Relationship Id="rId87" Type="http://schemas.openxmlformats.org/officeDocument/2006/relationships/hyperlink" Target="https://www.crz.gov.sk/index.php?ID=4278205&amp;l=sk" TargetMode="External"/><Relationship Id="rId110" Type="http://schemas.openxmlformats.org/officeDocument/2006/relationships/hyperlink" Target="https://www.crz.gov.sk/index.php?ID=3886372&amp;l=sk" TargetMode="External"/><Relationship Id="rId115" Type="http://schemas.openxmlformats.org/officeDocument/2006/relationships/hyperlink" Target="https://www.crz.gov.sk/index.php?ID=1622766&amp;l=sk" TargetMode="External"/><Relationship Id="rId61" Type="http://schemas.openxmlformats.org/officeDocument/2006/relationships/hyperlink" Target="https://www.crz.gov.sk/index.php?ID=4119586&amp;l=sk" TargetMode="External"/><Relationship Id="rId82" Type="http://schemas.openxmlformats.org/officeDocument/2006/relationships/hyperlink" Target="https://www.crz.gov.sk/index.php?ID=4073632&amp;l=sk%20%20%20%20%20/%20%20%20O2%20Slovakia,%20s.r.o," TargetMode="External"/><Relationship Id="rId19" Type="http://schemas.openxmlformats.org/officeDocument/2006/relationships/hyperlink" Target="https://www.justice.gov.sk/PortalApp/Page/SuborDownload.aspx?IdSubor=230192" TargetMode="External"/><Relationship Id="rId14" Type="http://schemas.openxmlformats.org/officeDocument/2006/relationships/hyperlink" Target="https://www.justice.gov.sk/PortalApp/Zmluva/Web/MSSRZmluvaDetail.aspx?IdZmluva=2068712" TargetMode="External"/><Relationship Id="rId30" Type="http://schemas.openxmlformats.org/officeDocument/2006/relationships/hyperlink" Target="https://www.zmluvy.gov.sk/index.php?ID=112965" TargetMode="External"/><Relationship Id="rId35" Type="http://schemas.openxmlformats.org/officeDocument/2006/relationships/hyperlink" Target="https://www.crz.gov.sk/index.php?ID=4523368&amp;l=sk" TargetMode="External"/><Relationship Id="rId56" Type="http://schemas.openxmlformats.org/officeDocument/2006/relationships/hyperlink" Target="https://www.crz.gov.sk/index.php?ID=3475042&amp;l=sk%20orange" TargetMode="External"/><Relationship Id="rId77" Type="http://schemas.openxmlformats.org/officeDocument/2006/relationships/hyperlink" Target="https://www.crz.gov.sk/index.php?ID=4239266&amp;l=sk" TargetMode="External"/><Relationship Id="rId100" Type="http://schemas.openxmlformats.org/officeDocument/2006/relationships/hyperlink" Target="https://www.crz.gov.sk/index.php?ID=1993268&amp;l=sk" TargetMode="External"/><Relationship Id="rId105" Type="http://schemas.openxmlformats.org/officeDocument/2006/relationships/hyperlink" Target="https://www.crz.gov.sk/index.php?ID=603&amp;doc=3469107" TargetMode="External"/><Relationship Id="rId8" Type="http://schemas.openxmlformats.org/officeDocument/2006/relationships/hyperlink" Target="https://www.crz.gov.sk/index.php?ID=4530934&amp;l=sk;%20O2%20Slovakia,%20s.r.o.," TargetMode="External"/><Relationship Id="rId51" Type="http://schemas.openxmlformats.org/officeDocument/2006/relationships/hyperlink" Target="https://www.crz.gov.sk/index.php?ID=3052074&amp;l=sk" TargetMode="External"/><Relationship Id="rId72" Type="http://schemas.openxmlformats.org/officeDocument/2006/relationships/hyperlink" Target="https://www.crz.gov.sk/index.php?ID=4830487&amp;l=sk" TargetMode="External"/><Relationship Id="rId93" Type="http://schemas.openxmlformats.org/officeDocument/2006/relationships/hyperlink" Target="https://www.crz.gov.sk/index.php?ID=4882510&amp;l=sk" TargetMode="External"/><Relationship Id="rId98" Type="http://schemas.openxmlformats.org/officeDocument/2006/relationships/hyperlink" Target="https://www.crz.gov.sk/index.php?ID=2321657&amp;l=sk" TargetMode="External"/><Relationship Id="rId3" Type="http://schemas.openxmlformats.org/officeDocument/2006/relationships/hyperlink" Target="https://www.crz.gov.sk/index.php?ID=4519781&amp;l=sk,%20Orange" TargetMode="External"/><Relationship Id="rId25" Type="http://schemas.openxmlformats.org/officeDocument/2006/relationships/hyperlink" Target="https://www.crz.gov.sk/index.php?ID=603&amp;doc=3433387" TargetMode="External"/><Relationship Id="rId46" Type="http://schemas.openxmlformats.org/officeDocument/2006/relationships/hyperlink" Target="https://www.crz.gov.sk/index.php?ID=430428&amp;l=sk" TargetMode="External"/><Relationship Id="rId67" Type="http://schemas.openxmlformats.org/officeDocument/2006/relationships/hyperlink" Target="https://www.crz.gov.sk/index.php?ID=920849&amp;l=sk" TargetMode="External"/><Relationship Id="rId116" Type="http://schemas.openxmlformats.org/officeDocument/2006/relationships/hyperlink" Target="https://www.crz.gov.sk/index.php?ID=114363&amp;page=1" TargetMode="External"/><Relationship Id="rId20" Type="http://schemas.openxmlformats.org/officeDocument/2006/relationships/hyperlink" Target="https://www.crz.gov.sk/index.php?ID=2327891&amp;l=sk" TargetMode="External"/><Relationship Id="rId41" Type="http://schemas.openxmlformats.org/officeDocument/2006/relationships/hyperlink" Target="https://www.crz.gov.sk/index.php?ID=544745&amp;l=sk" TargetMode="External"/><Relationship Id="rId62" Type="http://schemas.openxmlformats.org/officeDocument/2006/relationships/hyperlink" Target="https://www.crz.gov.sk/index.php?ID=747091&amp;l=sk" TargetMode="External"/><Relationship Id="rId83" Type="http://schemas.openxmlformats.org/officeDocument/2006/relationships/hyperlink" Target="https://www.crz.gov.sk/index.php?ID=3683013&amp;l=sk%20%20%20%20%20/%20%20%20%20%20%20Orange%20Slovensko,%20a.s." TargetMode="External"/><Relationship Id="rId88" Type="http://schemas.openxmlformats.org/officeDocument/2006/relationships/hyperlink" Target="https://www.crz.gov.sk/index.php?ID=4278131&amp;l=sk" TargetMode="External"/><Relationship Id="rId111" Type="http://schemas.openxmlformats.org/officeDocument/2006/relationships/hyperlink" Target="https://www.crz.gov.sk/index.php?ID=1087419&amp;l=sk" TargetMode="External"/><Relationship Id="rId15" Type="http://schemas.openxmlformats.org/officeDocument/2006/relationships/hyperlink" Target="https://www.zmluvy.gov.sk/index.php?ID=110056%20,dod&#225;vate&#318;%20Digi%20Slovakia" TargetMode="External"/><Relationship Id="rId36" Type="http://schemas.openxmlformats.org/officeDocument/2006/relationships/hyperlink" Target="https://www.crz.gov.sk/index.php?ID=4523368&amp;l=sk" TargetMode="External"/><Relationship Id="rId57" Type="http://schemas.openxmlformats.org/officeDocument/2006/relationships/hyperlink" Target="https://www.crz.gov.sk/index.php?ID=542762&amp;l=sk%20slovak%20telekom%20&#8211;%20zmluva" TargetMode="External"/><Relationship Id="rId106" Type="http://schemas.openxmlformats.org/officeDocument/2006/relationships/hyperlink" Target="https://www.crz.gov.sk/index.php?ID=603&amp;doc=387142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39"/>
  <sheetViews>
    <sheetView topLeftCell="A553" workbookViewId="0">
      <selection activeCell="J575" sqref="J575"/>
    </sheetView>
  </sheetViews>
  <sheetFormatPr defaultColWidth="9.109375" defaultRowHeight="14.4"/>
  <cols>
    <col min="1" max="1" width="73" style="438" customWidth="1"/>
    <col min="2" max="2" width="9.109375" style="438" customWidth="1"/>
    <col min="3" max="3" width="9.109375" style="438"/>
    <col min="4" max="4" width="64.5546875" style="438" customWidth="1"/>
    <col min="5" max="16384" width="9.109375" style="438"/>
  </cols>
  <sheetData>
    <row r="1" spans="1:4" ht="21">
      <c r="A1" s="771" t="s">
        <v>1768</v>
      </c>
      <c r="B1" s="771"/>
      <c r="C1" s="771"/>
      <c r="D1" s="771"/>
    </row>
    <row r="3" spans="1:4" ht="18">
      <c r="A3" s="439" t="s">
        <v>1769</v>
      </c>
      <c r="B3" s="440"/>
      <c r="C3" s="440"/>
      <c r="D3" s="440"/>
    </row>
    <row r="5" spans="1:4" ht="18.600000000000001" thickBot="1">
      <c r="A5" s="772"/>
      <c r="B5" s="773"/>
      <c r="C5" s="773"/>
      <c r="D5" s="773"/>
    </row>
    <row r="6" spans="1:4" ht="15" thickBot="1">
      <c r="A6" s="441" t="s">
        <v>1770</v>
      </c>
      <c r="B6" s="442" t="s">
        <v>1180</v>
      </c>
      <c r="C6" s="443" t="s">
        <v>1181</v>
      </c>
      <c r="D6" s="444" t="s">
        <v>1771</v>
      </c>
    </row>
    <row r="7" spans="1:4" ht="15" thickBot="1">
      <c r="A7" s="445" t="s">
        <v>1772</v>
      </c>
      <c r="B7" s="446" t="s">
        <v>61</v>
      </c>
      <c r="C7" s="447"/>
      <c r="D7" s="448"/>
    </row>
    <row r="10" spans="1:4" ht="18">
      <c r="A10" s="449" t="s">
        <v>1773</v>
      </c>
      <c r="B10" s="440"/>
      <c r="C10" s="440"/>
      <c r="D10" s="440"/>
    </row>
    <row r="12" spans="1:4" ht="18.600000000000001" thickBot="1">
      <c r="A12" s="763" t="s">
        <v>1400</v>
      </c>
      <c r="B12" s="764"/>
      <c r="C12" s="764"/>
      <c r="D12" s="764"/>
    </row>
    <row r="13" spans="1:4" ht="15" thickBot="1">
      <c r="A13" s="441" t="s">
        <v>1770</v>
      </c>
      <c r="B13" s="442" t="s">
        <v>1180</v>
      </c>
      <c r="C13" s="443" t="s">
        <v>1181</v>
      </c>
      <c r="D13" s="444" t="s">
        <v>1771</v>
      </c>
    </row>
    <row r="14" spans="1:4" ht="15" thickBot="1">
      <c r="A14" s="445" t="s">
        <v>1772</v>
      </c>
      <c r="B14" s="446" t="s">
        <v>1726</v>
      </c>
      <c r="C14" s="447"/>
      <c r="D14" s="448"/>
    </row>
    <row r="15" spans="1:4">
      <c r="A15" s="450" t="s">
        <v>1188</v>
      </c>
      <c r="B15" s="765">
        <v>5</v>
      </c>
      <c r="C15" s="451"/>
      <c r="D15" s="452"/>
    </row>
    <row r="16" spans="1:4">
      <c r="A16" s="453" t="s">
        <v>1191</v>
      </c>
      <c r="B16" s="766"/>
      <c r="C16" s="454"/>
      <c r="D16" s="455"/>
    </row>
    <row r="17" spans="1:4">
      <c r="A17" s="456" t="s">
        <v>1192</v>
      </c>
      <c r="B17" s="766"/>
      <c r="C17" s="457"/>
      <c r="D17" s="458"/>
    </row>
    <row r="18" spans="1:4">
      <c r="A18" s="456" t="s">
        <v>1194</v>
      </c>
      <c r="B18" s="766"/>
      <c r="C18" s="457"/>
      <c r="D18" s="458"/>
    </row>
    <row r="19" spans="1:4">
      <c r="A19" s="453" t="s">
        <v>1195</v>
      </c>
      <c r="B19" s="766"/>
      <c r="C19" s="457"/>
      <c r="D19" s="459"/>
    </row>
    <row r="20" spans="1:4">
      <c r="A20" s="453" t="s">
        <v>1196</v>
      </c>
      <c r="B20" s="766"/>
      <c r="C20" s="457">
        <v>2</v>
      </c>
      <c r="D20" s="459"/>
    </row>
    <row r="21" spans="1:4">
      <c r="A21" s="453" t="s">
        <v>1215</v>
      </c>
      <c r="B21" s="766"/>
      <c r="C21" s="457">
        <v>2</v>
      </c>
      <c r="D21" s="459"/>
    </row>
    <row r="22" spans="1:4">
      <c r="A22" s="453" t="s">
        <v>1198</v>
      </c>
      <c r="B22" s="766"/>
      <c r="C22" s="454"/>
      <c r="D22" s="460"/>
    </row>
    <row r="23" spans="1:4">
      <c r="A23" s="456" t="s">
        <v>1199</v>
      </c>
      <c r="B23" s="766"/>
      <c r="C23" s="457"/>
      <c r="D23" s="459"/>
    </row>
    <row r="24" spans="1:4" ht="15" thickBot="1">
      <c r="A24" s="461" t="s">
        <v>1201</v>
      </c>
      <c r="B24" s="767"/>
      <c r="C24" s="462">
        <v>4</v>
      </c>
      <c r="D24" s="463"/>
    </row>
    <row r="25" spans="1:4" ht="15" thickBot="1">
      <c r="A25" s="464" t="s">
        <v>387</v>
      </c>
      <c r="B25" s="465">
        <v>5</v>
      </c>
      <c r="C25" s="491">
        <f>SUM(C15:C24)</f>
        <v>8</v>
      </c>
      <c r="D25" s="467">
        <f>B25*C25</f>
        <v>40</v>
      </c>
    </row>
    <row r="26" spans="1:4">
      <c r="A26" s="450" t="s">
        <v>1202</v>
      </c>
      <c r="B26" s="765">
        <v>5</v>
      </c>
      <c r="C26" s="468"/>
      <c r="D26" s="469"/>
    </row>
    <row r="27" spans="1:4" ht="27.6">
      <c r="A27" s="470" t="s">
        <v>1216</v>
      </c>
      <c r="B27" s="768"/>
      <c r="C27" s="457"/>
      <c r="D27" s="471"/>
    </row>
    <row r="28" spans="1:4" ht="27.6">
      <c r="A28" s="470" t="s">
        <v>1775</v>
      </c>
      <c r="B28" s="768"/>
      <c r="C28" s="457">
        <v>3</v>
      </c>
      <c r="D28" s="471"/>
    </row>
    <row r="29" spans="1:4">
      <c r="A29" s="470" t="s">
        <v>1206</v>
      </c>
      <c r="B29" s="768"/>
      <c r="C29" s="472"/>
      <c r="D29" s="471"/>
    </row>
    <row r="30" spans="1:4">
      <c r="A30" s="470" t="s">
        <v>1217</v>
      </c>
      <c r="B30" s="768"/>
      <c r="C30" s="472"/>
      <c r="D30" s="471"/>
    </row>
    <row r="31" spans="1:4" ht="15" thickBot="1">
      <c r="A31" s="473" t="s">
        <v>1208</v>
      </c>
      <c r="B31" s="769"/>
      <c r="C31" s="474"/>
      <c r="D31" s="475"/>
    </row>
    <row r="32" spans="1:4" ht="15" thickBot="1">
      <c r="A32" s="464" t="s">
        <v>387</v>
      </c>
      <c r="B32" s="465">
        <v>5</v>
      </c>
      <c r="C32" s="491">
        <f>SUM(C26:C31)</f>
        <v>3</v>
      </c>
      <c r="D32" s="477">
        <f>B32*C32</f>
        <v>15</v>
      </c>
    </row>
    <row r="33" spans="1:4">
      <c r="A33" s="450" t="s">
        <v>1209</v>
      </c>
      <c r="B33" s="765">
        <v>3</v>
      </c>
      <c r="C33" s="478"/>
      <c r="D33" s="479"/>
    </row>
    <row r="34" spans="1:4">
      <c r="A34" s="453" t="s">
        <v>1211</v>
      </c>
      <c r="B34" s="770"/>
      <c r="C34" s="457"/>
      <c r="D34" s="471"/>
    </row>
    <row r="35" spans="1:4">
      <c r="A35" s="456" t="s">
        <v>1212</v>
      </c>
      <c r="B35" s="770"/>
      <c r="C35" s="457">
        <v>6</v>
      </c>
      <c r="D35" s="471"/>
    </row>
    <row r="36" spans="1:4">
      <c r="A36" s="456" t="s">
        <v>1213</v>
      </c>
      <c r="B36" s="770"/>
      <c r="C36" s="457"/>
      <c r="D36" s="471"/>
    </row>
    <row r="37" spans="1:4" ht="15" thickBot="1">
      <c r="A37" s="461" t="s">
        <v>1214</v>
      </c>
      <c r="B37" s="770"/>
      <c r="C37" s="472"/>
      <c r="D37" s="471"/>
    </row>
    <row r="38" spans="1:4" ht="15" thickBot="1">
      <c r="A38" s="480" t="s">
        <v>387</v>
      </c>
      <c r="B38" s="481">
        <v>3</v>
      </c>
      <c r="C38" s="467">
        <f>SUM(C33:C37)</f>
        <v>6</v>
      </c>
      <c r="D38" s="482">
        <f>B38*C38</f>
        <v>18</v>
      </c>
    </row>
    <row r="39" spans="1:4" ht="15" thickBot="1">
      <c r="A39" s="760" t="s">
        <v>1774</v>
      </c>
      <c r="B39" s="761"/>
      <c r="C39" s="762"/>
      <c r="D39" s="483">
        <f>D25+D32+D38</f>
        <v>73</v>
      </c>
    </row>
    <row r="42" spans="1:4" ht="18.600000000000001" thickBot="1">
      <c r="A42" s="763" t="s">
        <v>1401</v>
      </c>
      <c r="B42" s="764"/>
      <c r="C42" s="764"/>
      <c r="D42" s="764"/>
    </row>
    <row r="43" spans="1:4" ht="30.75" customHeight="1" thickBot="1">
      <c r="A43" s="441" t="s">
        <v>1770</v>
      </c>
      <c r="B43" s="442" t="s">
        <v>1180</v>
      </c>
      <c r="C43" s="443" t="s">
        <v>1181</v>
      </c>
      <c r="D43" s="444" t="s">
        <v>1771</v>
      </c>
    </row>
    <row r="44" spans="1:4" ht="15" thickBot="1">
      <c r="A44" s="445" t="s">
        <v>1772</v>
      </c>
      <c r="B44" s="446" t="s">
        <v>1726</v>
      </c>
      <c r="C44" s="447"/>
      <c r="D44" s="448"/>
    </row>
    <row r="45" spans="1:4">
      <c r="A45" s="450" t="s">
        <v>1188</v>
      </c>
      <c r="B45" s="765">
        <v>5</v>
      </c>
      <c r="C45" s="451"/>
      <c r="D45" s="452"/>
    </row>
    <row r="46" spans="1:4">
      <c r="A46" s="453" t="s">
        <v>1191</v>
      </c>
      <c r="B46" s="766"/>
      <c r="C46" s="454"/>
      <c r="D46" s="455"/>
    </row>
    <row r="47" spans="1:4">
      <c r="A47" s="456" t="s">
        <v>1192</v>
      </c>
      <c r="B47" s="766"/>
      <c r="C47" s="457"/>
      <c r="D47" s="458"/>
    </row>
    <row r="48" spans="1:4">
      <c r="A48" s="456" t="s">
        <v>1194</v>
      </c>
      <c r="B48" s="766"/>
      <c r="C48" s="457"/>
      <c r="D48" s="458"/>
    </row>
    <row r="49" spans="1:4">
      <c r="A49" s="453" t="s">
        <v>1195</v>
      </c>
      <c r="B49" s="766"/>
      <c r="C49" s="457"/>
      <c r="D49" s="459"/>
    </row>
    <row r="50" spans="1:4">
      <c r="A50" s="453" t="s">
        <v>1196</v>
      </c>
      <c r="B50" s="766"/>
      <c r="C50" s="457">
        <v>2</v>
      </c>
      <c r="D50" s="459"/>
    </row>
    <row r="51" spans="1:4">
      <c r="A51" s="453" t="s">
        <v>1215</v>
      </c>
      <c r="B51" s="766"/>
      <c r="C51" s="457">
        <v>2</v>
      </c>
      <c r="D51" s="459"/>
    </row>
    <row r="52" spans="1:4">
      <c r="A52" s="453" t="s">
        <v>1198</v>
      </c>
      <c r="B52" s="766"/>
      <c r="C52" s="454"/>
      <c r="D52" s="460"/>
    </row>
    <row r="53" spans="1:4">
      <c r="A53" s="456" t="s">
        <v>1199</v>
      </c>
      <c r="B53" s="766"/>
      <c r="C53" s="457"/>
      <c r="D53" s="459"/>
    </row>
    <row r="54" spans="1:4" ht="15" thickBot="1">
      <c r="A54" s="461" t="s">
        <v>1201</v>
      </c>
      <c r="B54" s="767"/>
      <c r="C54" s="462">
        <v>4</v>
      </c>
      <c r="D54" s="463"/>
    </row>
    <row r="55" spans="1:4" ht="15" thickBot="1">
      <c r="A55" s="464" t="s">
        <v>387</v>
      </c>
      <c r="B55" s="465">
        <v>5</v>
      </c>
      <c r="C55" s="491">
        <f>SUM(C45:C54)</f>
        <v>8</v>
      </c>
      <c r="D55" s="467">
        <f>B55*C55</f>
        <v>40</v>
      </c>
    </row>
    <row r="56" spans="1:4">
      <c r="A56" s="450" t="s">
        <v>1202</v>
      </c>
      <c r="B56" s="765">
        <v>5</v>
      </c>
      <c r="C56" s="468"/>
      <c r="D56" s="469"/>
    </row>
    <row r="57" spans="1:4" ht="27.6">
      <c r="A57" s="470" t="s">
        <v>1216</v>
      </c>
      <c r="B57" s="768"/>
      <c r="C57" s="457"/>
      <c r="D57" s="471"/>
    </row>
    <row r="58" spans="1:4" ht="27.6">
      <c r="A58" s="470" t="s">
        <v>1775</v>
      </c>
      <c r="B58" s="768"/>
      <c r="C58" s="457">
        <v>3</v>
      </c>
      <c r="D58" s="471"/>
    </row>
    <row r="59" spans="1:4">
      <c r="A59" s="470" t="s">
        <v>1206</v>
      </c>
      <c r="B59" s="768"/>
      <c r="C59" s="472"/>
      <c r="D59" s="471"/>
    </row>
    <row r="60" spans="1:4">
      <c r="A60" s="470" t="s">
        <v>1217</v>
      </c>
      <c r="B60" s="768"/>
      <c r="C60" s="472"/>
      <c r="D60" s="471"/>
    </row>
    <row r="61" spans="1:4" ht="15" thickBot="1">
      <c r="A61" s="473" t="s">
        <v>1208</v>
      </c>
      <c r="B61" s="769"/>
      <c r="C61" s="474"/>
      <c r="D61" s="475"/>
    </row>
    <row r="62" spans="1:4" ht="15" thickBot="1">
      <c r="A62" s="464" t="s">
        <v>387</v>
      </c>
      <c r="B62" s="465">
        <v>5</v>
      </c>
      <c r="C62" s="491">
        <f>SUM(C56:C61)</f>
        <v>3</v>
      </c>
      <c r="D62" s="477">
        <f>B62*C62</f>
        <v>15</v>
      </c>
    </row>
    <row r="63" spans="1:4">
      <c r="A63" s="450" t="s">
        <v>1209</v>
      </c>
      <c r="B63" s="765">
        <v>3</v>
      </c>
      <c r="C63" s="478"/>
      <c r="D63" s="479"/>
    </row>
    <row r="64" spans="1:4">
      <c r="A64" s="453" t="s">
        <v>1211</v>
      </c>
      <c r="B64" s="770"/>
      <c r="C64" s="457"/>
      <c r="D64" s="471"/>
    </row>
    <row r="65" spans="1:4">
      <c r="A65" s="456" t="s">
        <v>1212</v>
      </c>
      <c r="B65" s="770"/>
      <c r="C65" s="457">
        <v>6</v>
      </c>
      <c r="D65" s="471"/>
    </row>
    <row r="66" spans="1:4">
      <c r="A66" s="456" t="s">
        <v>1213</v>
      </c>
      <c r="B66" s="770"/>
      <c r="C66" s="457"/>
      <c r="D66" s="471"/>
    </row>
    <row r="67" spans="1:4" ht="15" thickBot="1">
      <c r="A67" s="461" t="s">
        <v>1214</v>
      </c>
      <c r="B67" s="770"/>
      <c r="C67" s="472"/>
      <c r="D67" s="471"/>
    </row>
    <row r="68" spans="1:4" ht="15" thickBot="1">
      <c r="A68" s="480" t="s">
        <v>387</v>
      </c>
      <c r="B68" s="481">
        <v>3</v>
      </c>
      <c r="C68" s="467">
        <f>SUM(C63:C67)</f>
        <v>6</v>
      </c>
      <c r="D68" s="482">
        <f>B68*C68</f>
        <v>18</v>
      </c>
    </row>
    <row r="69" spans="1:4" ht="15" thickBot="1">
      <c r="A69" s="760" t="s">
        <v>1774</v>
      </c>
      <c r="B69" s="761"/>
      <c r="C69" s="762"/>
      <c r="D69" s="483">
        <f>D55+D62+D68</f>
        <v>73</v>
      </c>
    </row>
    <row r="72" spans="1:4" ht="18.600000000000001" thickBot="1">
      <c r="A72" s="763" t="s">
        <v>1402</v>
      </c>
      <c r="B72" s="764"/>
      <c r="C72" s="764"/>
      <c r="D72" s="764"/>
    </row>
    <row r="73" spans="1:4" ht="30.75" customHeight="1" thickBot="1">
      <c r="A73" s="441" t="s">
        <v>1770</v>
      </c>
      <c r="B73" s="442" t="s">
        <v>1180</v>
      </c>
      <c r="C73" s="443" t="s">
        <v>1181</v>
      </c>
      <c r="D73" s="444" t="s">
        <v>1771</v>
      </c>
    </row>
    <row r="74" spans="1:4" ht="15" thickBot="1">
      <c r="A74" s="445" t="s">
        <v>1772</v>
      </c>
      <c r="B74" s="446" t="s">
        <v>1726</v>
      </c>
      <c r="C74" s="447"/>
      <c r="D74" s="448"/>
    </row>
    <row r="75" spans="1:4">
      <c r="A75" s="450" t="s">
        <v>1188</v>
      </c>
      <c r="B75" s="765">
        <v>5</v>
      </c>
      <c r="C75" s="451"/>
      <c r="D75" s="452"/>
    </row>
    <row r="76" spans="1:4">
      <c r="A76" s="453" t="s">
        <v>1191</v>
      </c>
      <c r="B76" s="766"/>
      <c r="C76" s="454"/>
      <c r="D76" s="455"/>
    </row>
    <row r="77" spans="1:4">
      <c r="A77" s="456" t="s">
        <v>1192</v>
      </c>
      <c r="B77" s="766"/>
      <c r="C77" s="457"/>
      <c r="D77" s="458"/>
    </row>
    <row r="78" spans="1:4">
      <c r="A78" s="456" t="s">
        <v>1194</v>
      </c>
      <c r="B78" s="766"/>
      <c r="C78" s="457"/>
      <c r="D78" s="458"/>
    </row>
    <row r="79" spans="1:4">
      <c r="A79" s="453" t="s">
        <v>1195</v>
      </c>
      <c r="B79" s="766"/>
      <c r="C79" s="457"/>
      <c r="D79" s="459"/>
    </row>
    <row r="80" spans="1:4">
      <c r="A80" s="453" t="s">
        <v>1196</v>
      </c>
      <c r="B80" s="766"/>
      <c r="C80" s="457">
        <v>2</v>
      </c>
      <c r="D80" s="459"/>
    </row>
    <row r="81" spans="1:4">
      <c r="A81" s="453" t="s">
        <v>1215</v>
      </c>
      <c r="B81" s="766"/>
      <c r="C81" s="457">
        <v>2</v>
      </c>
      <c r="D81" s="459"/>
    </row>
    <row r="82" spans="1:4">
      <c r="A82" s="453" t="s">
        <v>1198</v>
      </c>
      <c r="B82" s="766"/>
      <c r="C82" s="454"/>
      <c r="D82" s="460"/>
    </row>
    <row r="83" spans="1:4">
      <c r="A83" s="456" t="s">
        <v>1199</v>
      </c>
      <c r="B83" s="766"/>
      <c r="C83" s="457"/>
      <c r="D83" s="459"/>
    </row>
    <row r="84" spans="1:4" ht="15" thickBot="1">
      <c r="A84" s="461" t="s">
        <v>1201</v>
      </c>
      <c r="B84" s="767"/>
      <c r="C84" s="462">
        <v>4</v>
      </c>
      <c r="D84" s="463"/>
    </row>
    <row r="85" spans="1:4" ht="15" thickBot="1">
      <c r="A85" s="464" t="s">
        <v>387</v>
      </c>
      <c r="B85" s="465">
        <v>5</v>
      </c>
      <c r="C85" s="491">
        <f>SUM(C75:C84)</f>
        <v>8</v>
      </c>
      <c r="D85" s="467">
        <f>B85*C85</f>
        <v>40</v>
      </c>
    </row>
    <row r="86" spans="1:4">
      <c r="A86" s="450" t="s">
        <v>1202</v>
      </c>
      <c r="B86" s="765">
        <v>5</v>
      </c>
      <c r="C86" s="468"/>
      <c r="D86" s="469"/>
    </row>
    <row r="87" spans="1:4" ht="27.6">
      <c r="A87" s="470" t="s">
        <v>1216</v>
      </c>
      <c r="B87" s="768"/>
      <c r="C87" s="457"/>
      <c r="D87" s="471"/>
    </row>
    <row r="88" spans="1:4" ht="27.6">
      <c r="A88" s="470" t="s">
        <v>1775</v>
      </c>
      <c r="B88" s="768"/>
      <c r="C88" s="457">
        <v>3</v>
      </c>
      <c r="D88" s="471"/>
    </row>
    <row r="89" spans="1:4">
      <c r="A89" s="470" t="s">
        <v>1206</v>
      </c>
      <c r="B89" s="768"/>
      <c r="C89" s="472"/>
      <c r="D89" s="471"/>
    </row>
    <row r="90" spans="1:4">
      <c r="A90" s="470" t="s">
        <v>1217</v>
      </c>
      <c r="B90" s="768"/>
      <c r="C90" s="472"/>
      <c r="D90" s="471"/>
    </row>
    <row r="91" spans="1:4" ht="15" thickBot="1">
      <c r="A91" s="473" t="s">
        <v>1208</v>
      </c>
      <c r="B91" s="769"/>
      <c r="C91" s="474"/>
      <c r="D91" s="475"/>
    </row>
    <row r="92" spans="1:4" ht="15" thickBot="1">
      <c r="A92" s="464" t="s">
        <v>387</v>
      </c>
      <c r="B92" s="465">
        <v>5</v>
      </c>
      <c r="C92" s="491">
        <f>SUM(C86:C91)</f>
        <v>3</v>
      </c>
      <c r="D92" s="477">
        <f>B92*C92</f>
        <v>15</v>
      </c>
    </row>
    <row r="93" spans="1:4">
      <c r="A93" s="450" t="s">
        <v>1209</v>
      </c>
      <c r="B93" s="765">
        <v>3</v>
      </c>
      <c r="C93" s="478"/>
      <c r="D93" s="479"/>
    </row>
    <row r="94" spans="1:4">
      <c r="A94" s="453" t="s">
        <v>1211</v>
      </c>
      <c r="B94" s="770"/>
      <c r="C94" s="457"/>
      <c r="D94" s="471"/>
    </row>
    <row r="95" spans="1:4">
      <c r="A95" s="456" t="s">
        <v>1212</v>
      </c>
      <c r="B95" s="770"/>
      <c r="C95" s="457">
        <v>6</v>
      </c>
      <c r="D95" s="471"/>
    </row>
    <row r="96" spans="1:4">
      <c r="A96" s="456" t="s">
        <v>1213</v>
      </c>
      <c r="B96" s="770"/>
      <c r="C96" s="457"/>
      <c r="D96" s="471"/>
    </row>
    <row r="97" spans="1:4" ht="15" thickBot="1">
      <c r="A97" s="461" t="s">
        <v>1214</v>
      </c>
      <c r="B97" s="770"/>
      <c r="C97" s="472"/>
      <c r="D97" s="471"/>
    </row>
    <row r="98" spans="1:4" ht="15" thickBot="1">
      <c r="A98" s="480" t="s">
        <v>387</v>
      </c>
      <c r="B98" s="481">
        <v>3</v>
      </c>
      <c r="C98" s="467">
        <f>SUM(C93:C97)</f>
        <v>6</v>
      </c>
      <c r="D98" s="482">
        <f>B98*C98</f>
        <v>18</v>
      </c>
    </row>
    <row r="99" spans="1:4" ht="15" thickBot="1">
      <c r="A99" s="760" t="s">
        <v>1774</v>
      </c>
      <c r="B99" s="761"/>
      <c r="C99" s="762"/>
      <c r="D99" s="483">
        <f>D85+D92+D98</f>
        <v>73</v>
      </c>
    </row>
    <row r="102" spans="1:4" ht="18.600000000000001" thickBot="1">
      <c r="A102" s="763" t="s">
        <v>1403</v>
      </c>
      <c r="B102" s="764"/>
      <c r="C102" s="764"/>
      <c r="D102" s="764"/>
    </row>
    <row r="103" spans="1:4" ht="15" thickBot="1">
      <c r="A103" s="441" t="s">
        <v>1770</v>
      </c>
      <c r="B103" s="442" t="s">
        <v>1180</v>
      </c>
      <c r="C103" s="443" t="s">
        <v>1181</v>
      </c>
      <c r="D103" s="444" t="s">
        <v>1771</v>
      </c>
    </row>
    <row r="104" spans="1:4" ht="15" thickBot="1">
      <c r="A104" s="445" t="s">
        <v>1772</v>
      </c>
      <c r="B104" s="446" t="s">
        <v>1726</v>
      </c>
      <c r="C104" s="447"/>
      <c r="D104" s="448"/>
    </row>
    <row r="105" spans="1:4">
      <c r="A105" s="450" t="s">
        <v>1188</v>
      </c>
      <c r="B105" s="765">
        <v>5</v>
      </c>
      <c r="C105" s="451"/>
      <c r="D105" s="452"/>
    </row>
    <row r="106" spans="1:4">
      <c r="A106" s="453" t="s">
        <v>1191</v>
      </c>
      <c r="B106" s="766"/>
      <c r="C106" s="454"/>
      <c r="D106" s="455"/>
    </row>
    <row r="107" spans="1:4">
      <c r="A107" s="456" t="s">
        <v>1192</v>
      </c>
      <c r="B107" s="766"/>
      <c r="C107" s="457"/>
      <c r="D107" s="458"/>
    </row>
    <row r="108" spans="1:4">
      <c r="A108" s="456" t="s">
        <v>1194</v>
      </c>
      <c r="B108" s="766"/>
      <c r="C108" s="457"/>
      <c r="D108" s="458"/>
    </row>
    <row r="109" spans="1:4">
      <c r="A109" s="453" t="s">
        <v>1195</v>
      </c>
      <c r="B109" s="766"/>
      <c r="C109" s="457"/>
      <c r="D109" s="459"/>
    </row>
    <row r="110" spans="1:4">
      <c r="A110" s="453" t="s">
        <v>1196</v>
      </c>
      <c r="B110" s="766"/>
      <c r="C110" s="457">
        <v>2</v>
      </c>
      <c r="D110" s="459"/>
    </row>
    <row r="111" spans="1:4">
      <c r="A111" s="453" t="s">
        <v>1215</v>
      </c>
      <c r="B111" s="766"/>
      <c r="C111" s="457">
        <v>2</v>
      </c>
      <c r="D111" s="459"/>
    </row>
    <row r="112" spans="1:4">
      <c r="A112" s="453" t="s">
        <v>1198</v>
      </c>
      <c r="B112" s="766"/>
      <c r="C112" s="454"/>
      <c r="D112" s="460"/>
    </row>
    <row r="113" spans="1:4">
      <c r="A113" s="456" t="s">
        <v>1199</v>
      </c>
      <c r="B113" s="766"/>
      <c r="C113" s="457"/>
      <c r="D113" s="459"/>
    </row>
    <row r="114" spans="1:4" ht="15" thickBot="1">
      <c r="A114" s="461" t="s">
        <v>1201</v>
      </c>
      <c r="B114" s="767"/>
      <c r="C114" s="462">
        <v>4</v>
      </c>
      <c r="D114" s="463"/>
    </row>
    <row r="115" spans="1:4" ht="15" thickBot="1">
      <c r="A115" s="464" t="s">
        <v>387</v>
      </c>
      <c r="B115" s="465">
        <v>5</v>
      </c>
      <c r="C115" s="491">
        <f>SUM(C105:C114)</f>
        <v>8</v>
      </c>
      <c r="D115" s="467">
        <f>B115*C115</f>
        <v>40</v>
      </c>
    </row>
    <row r="116" spans="1:4">
      <c r="A116" s="450" t="s">
        <v>1202</v>
      </c>
      <c r="B116" s="765">
        <v>5</v>
      </c>
      <c r="C116" s="468"/>
      <c r="D116" s="469"/>
    </row>
    <row r="117" spans="1:4" ht="27.6">
      <c r="A117" s="470" t="s">
        <v>1216</v>
      </c>
      <c r="B117" s="768"/>
      <c r="C117" s="457"/>
      <c r="D117" s="471"/>
    </row>
    <row r="118" spans="1:4" ht="27.6">
      <c r="A118" s="470" t="s">
        <v>1775</v>
      </c>
      <c r="B118" s="768"/>
      <c r="C118" s="457">
        <v>3</v>
      </c>
      <c r="D118" s="471"/>
    </row>
    <row r="119" spans="1:4">
      <c r="A119" s="470" t="s">
        <v>1206</v>
      </c>
      <c r="B119" s="768"/>
      <c r="C119" s="472"/>
      <c r="D119" s="471"/>
    </row>
    <row r="120" spans="1:4">
      <c r="A120" s="470" t="s">
        <v>1217</v>
      </c>
      <c r="B120" s="768"/>
      <c r="C120" s="472"/>
      <c r="D120" s="471"/>
    </row>
    <row r="121" spans="1:4" ht="15" thickBot="1">
      <c r="A121" s="473" t="s">
        <v>1208</v>
      </c>
      <c r="B121" s="769"/>
      <c r="C121" s="474"/>
      <c r="D121" s="475"/>
    </row>
    <row r="122" spans="1:4" ht="15" thickBot="1">
      <c r="A122" s="464" t="s">
        <v>387</v>
      </c>
      <c r="B122" s="465">
        <v>5</v>
      </c>
      <c r="C122" s="491">
        <f>SUM(C116:C121)</f>
        <v>3</v>
      </c>
      <c r="D122" s="477">
        <f>B122*C122</f>
        <v>15</v>
      </c>
    </row>
    <row r="123" spans="1:4">
      <c r="A123" s="450" t="s">
        <v>1209</v>
      </c>
      <c r="B123" s="765">
        <v>3</v>
      </c>
      <c r="C123" s="478"/>
      <c r="D123" s="479"/>
    </row>
    <row r="124" spans="1:4">
      <c r="A124" s="453" t="s">
        <v>1211</v>
      </c>
      <c r="B124" s="770"/>
      <c r="C124" s="457"/>
      <c r="D124" s="471"/>
    </row>
    <row r="125" spans="1:4">
      <c r="A125" s="456" t="s">
        <v>1212</v>
      </c>
      <c r="B125" s="770"/>
      <c r="C125" s="457">
        <v>6</v>
      </c>
      <c r="D125" s="471"/>
    </row>
    <row r="126" spans="1:4">
      <c r="A126" s="456" t="s">
        <v>1213</v>
      </c>
      <c r="B126" s="770"/>
      <c r="C126" s="457"/>
      <c r="D126" s="471"/>
    </row>
    <row r="127" spans="1:4" ht="15" thickBot="1">
      <c r="A127" s="461" t="s">
        <v>1214</v>
      </c>
      <c r="B127" s="770"/>
      <c r="C127" s="472"/>
      <c r="D127" s="471"/>
    </row>
    <row r="128" spans="1:4" ht="15" thickBot="1">
      <c r="A128" s="480" t="s">
        <v>387</v>
      </c>
      <c r="B128" s="481">
        <v>3</v>
      </c>
      <c r="C128" s="467">
        <f>SUM(C123:C127)</f>
        <v>6</v>
      </c>
      <c r="D128" s="482">
        <f>B128*C128</f>
        <v>18</v>
      </c>
    </row>
    <row r="129" spans="1:4" ht="15" thickBot="1">
      <c r="A129" s="760" t="s">
        <v>1774</v>
      </c>
      <c r="B129" s="761"/>
      <c r="C129" s="762"/>
      <c r="D129" s="483">
        <f>D115+D122+D128</f>
        <v>73</v>
      </c>
    </row>
    <row r="132" spans="1:4" ht="18.600000000000001" thickBot="1">
      <c r="A132" s="763" t="s">
        <v>1404</v>
      </c>
      <c r="B132" s="764"/>
      <c r="C132" s="764"/>
      <c r="D132" s="764"/>
    </row>
    <row r="133" spans="1:4" ht="15" thickBot="1">
      <c r="A133" s="441" t="s">
        <v>1770</v>
      </c>
      <c r="B133" s="442" t="s">
        <v>1180</v>
      </c>
      <c r="C133" s="443" t="s">
        <v>1181</v>
      </c>
      <c r="D133" s="444" t="s">
        <v>1771</v>
      </c>
    </row>
    <row r="134" spans="1:4" ht="15" thickBot="1">
      <c r="A134" s="445" t="s">
        <v>1772</v>
      </c>
      <c r="B134" s="446" t="s">
        <v>1726</v>
      </c>
      <c r="C134" s="447"/>
      <c r="D134" s="448"/>
    </row>
    <row r="135" spans="1:4">
      <c r="A135" s="450" t="s">
        <v>1188</v>
      </c>
      <c r="B135" s="765">
        <v>5</v>
      </c>
      <c r="C135" s="451"/>
      <c r="D135" s="452"/>
    </row>
    <row r="136" spans="1:4">
      <c r="A136" s="453" t="s">
        <v>1191</v>
      </c>
      <c r="B136" s="766"/>
      <c r="C136" s="454"/>
      <c r="D136" s="455"/>
    </row>
    <row r="137" spans="1:4">
      <c r="A137" s="456" t="s">
        <v>1192</v>
      </c>
      <c r="B137" s="766"/>
      <c r="C137" s="457"/>
      <c r="D137" s="458"/>
    </row>
    <row r="138" spans="1:4">
      <c r="A138" s="456" t="s">
        <v>1194</v>
      </c>
      <c r="B138" s="766"/>
      <c r="C138" s="457"/>
      <c r="D138" s="458"/>
    </row>
    <row r="139" spans="1:4">
      <c r="A139" s="453" t="s">
        <v>1195</v>
      </c>
      <c r="B139" s="766"/>
      <c r="C139" s="457"/>
      <c r="D139" s="459"/>
    </row>
    <row r="140" spans="1:4">
      <c r="A140" s="453" t="s">
        <v>1196</v>
      </c>
      <c r="B140" s="766"/>
      <c r="C140" s="457">
        <v>2</v>
      </c>
      <c r="D140" s="459"/>
    </row>
    <row r="141" spans="1:4">
      <c r="A141" s="453" t="s">
        <v>1215</v>
      </c>
      <c r="B141" s="766"/>
      <c r="C141" s="457">
        <v>2</v>
      </c>
      <c r="D141" s="459"/>
    </row>
    <row r="142" spans="1:4">
      <c r="A142" s="453" t="s">
        <v>1198</v>
      </c>
      <c r="B142" s="766"/>
      <c r="C142" s="454"/>
      <c r="D142" s="460"/>
    </row>
    <row r="143" spans="1:4">
      <c r="A143" s="456" t="s">
        <v>1199</v>
      </c>
      <c r="B143" s="766"/>
      <c r="C143" s="457"/>
      <c r="D143" s="459"/>
    </row>
    <row r="144" spans="1:4" ht="15" thickBot="1">
      <c r="A144" s="461" t="s">
        <v>1201</v>
      </c>
      <c r="B144" s="767"/>
      <c r="C144" s="462">
        <v>4</v>
      </c>
      <c r="D144" s="463"/>
    </row>
    <row r="145" spans="1:4" ht="15" thickBot="1">
      <c r="A145" s="464" t="s">
        <v>387</v>
      </c>
      <c r="B145" s="465">
        <v>5</v>
      </c>
      <c r="C145" s="491">
        <f>SUM(C135:C144)</f>
        <v>8</v>
      </c>
      <c r="D145" s="467">
        <f>B145*C145</f>
        <v>40</v>
      </c>
    </row>
    <row r="146" spans="1:4">
      <c r="A146" s="450" t="s">
        <v>1202</v>
      </c>
      <c r="B146" s="765">
        <v>5</v>
      </c>
      <c r="C146" s="468"/>
      <c r="D146" s="469"/>
    </row>
    <row r="147" spans="1:4" ht="27.6">
      <c r="A147" s="470" t="s">
        <v>1216</v>
      </c>
      <c r="B147" s="768"/>
      <c r="C147" s="457"/>
      <c r="D147" s="471"/>
    </row>
    <row r="148" spans="1:4" ht="27.6">
      <c r="A148" s="470" t="s">
        <v>1775</v>
      </c>
      <c r="B148" s="768"/>
      <c r="C148" s="457">
        <v>3</v>
      </c>
      <c r="D148" s="471"/>
    </row>
    <row r="149" spans="1:4">
      <c r="A149" s="470" t="s">
        <v>1206</v>
      </c>
      <c r="B149" s="768"/>
      <c r="C149" s="472"/>
      <c r="D149" s="471"/>
    </row>
    <row r="150" spans="1:4">
      <c r="A150" s="470" t="s">
        <v>1217</v>
      </c>
      <c r="B150" s="768"/>
      <c r="C150" s="472"/>
      <c r="D150" s="471"/>
    </row>
    <row r="151" spans="1:4" ht="15" thickBot="1">
      <c r="A151" s="473" t="s">
        <v>1208</v>
      </c>
      <c r="B151" s="769"/>
      <c r="C151" s="474"/>
      <c r="D151" s="475"/>
    </row>
    <row r="152" spans="1:4" ht="15" thickBot="1">
      <c r="A152" s="464" t="s">
        <v>387</v>
      </c>
      <c r="B152" s="465">
        <v>5</v>
      </c>
      <c r="C152" s="491">
        <f>SUM(C146:C151)</f>
        <v>3</v>
      </c>
      <c r="D152" s="477">
        <f>B152*C152</f>
        <v>15</v>
      </c>
    </row>
    <row r="153" spans="1:4">
      <c r="A153" s="450" t="s">
        <v>1209</v>
      </c>
      <c r="B153" s="765">
        <v>3</v>
      </c>
      <c r="C153" s="478"/>
      <c r="D153" s="479"/>
    </row>
    <row r="154" spans="1:4">
      <c r="A154" s="453" t="s">
        <v>1211</v>
      </c>
      <c r="B154" s="770"/>
      <c r="C154" s="457"/>
      <c r="D154" s="471"/>
    </row>
    <row r="155" spans="1:4">
      <c r="A155" s="456" t="s">
        <v>1212</v>
      </c>
      <c r="B155" s="770"/>
      <c r="C155" s="457">
        <v>6</v>
      </c>
      <c r="D155" s="471"/>
    </row>
    <row r="156" spans="1:4">
      <c r="A156" s="456" t="s">
        <v>1213</v>
      </c>
      <c r="B156" s="770"/>
      <c r="C156" s="457"/>
      <c r="D156" s="471"/>
    </row>
    <row r="157" spans="1:4" ht="15" thickBot="1">
      <c r="A157" s="461" t="s">
        <v>1214</v>
      </c>
      <c r="B157" s="770"/>
      <c r="C157" s="472"/>
      <c r="D157" s="471"/>
    </row>
    <row r="158" spans="1:4" ht="15" thickBot="1">
      <c r="A158" s="480" t="s">
        <v>387</v>
      </c>
      <c r="B158" s="481">
        <v>3</v>
      </c>
      <c r="C158" s="467">
        <f>SUM(C153:C157)</f>
        <v>6</v>
      </c>
      <c r="D158" s="482">
        <f>B158*C158</f>
        <v>18</v>
      </c>
    </row>
    <row r="159" spans="1:4" ht="15" thickBot="1">
      <c r="A159" s="760" t="s">
        <v>1774</v>
      </c>
      <c r="B159" s="761"/>
      <c r="C159" s="762"/>
      <c r="D159" s="483">
        <f>D145+D152+D158</f>
        <v>73</v>
      </c>
    </row>
    <row r="162" spans="1:4" ht="39" customHeight="1" thickBot="1">
      <c r="A162" s="763" t="s">
        <v>1405</v>
      </c>
      <c r="B162" s="764"/>
      <c r="C162" s="764"/>
      <c r="D162" s="764"/>
    </row>
    <row r="163" spans="1:4" ht="15" thickBot="1">
      <c r="A163" s="441" t="s">
        <v>1770</v>
      </c>
      <c r="B163" s="442" t="s">
        <v>1180</v>
      </c>
      <c r="C163" s="443" t="s">
        <v>1181</v>
      </c>
      <c r="D163" s="444" t="s">
        <v>1771</v>
      </c>
    </row>
    <row r="164" spans="1:4" ht="15" thickBot="1">
      <c r="A164" s="445" t="s">
        <v>1772</v>
      </c>
      <c r="B164" s="446" t="s">
        <v>1726</v>
      </c>
      <c r="C164" s="447"/>
      <c r="D164" s="448"/>
    </row>
    <row r="165" spans="1:4">
      <c r="A165" s="450" t="s">
        <v>1188</v>
      </c>
      <c r="B165" s="765">
        <v>5</v>
      </c>
      <c r="C165" s="451"/>
      <c r="D165" s="452"/>
    </row>
    <row r="166" spans="1:4">
      <c r="A166" s="453" t="s">
        <v>1191</v>
      </c>
      <c r="B166" s="766"/>
      <c r="C166" s="454"/>
      <c r="D166" s="455"/>
    </row>
    <row r="167" spans="1:4">
      <c r="A167" s="456" t="s">
        <v>1192</v>
      </c>
      <c r="B167" s="766"/>
      <c r="C167" s="457"/>
      <c r="D167" s="458"/>
    </row>
    <row r="168" spans="1:4">
      <c r="A168" s="456" t="s">
        <v>1194</v>
      </c>
      <c r="B168" s="766"/>
      <c r="C168" s="457"/>
      <c r="D168" s="458"/>
    </row>
    <row r="169" spans="1:4">
      <c r="A169" s="453" t="s">
        <v>1195</v>
      </c>
      <c r="B169" s="766"/>
      <c r="C169" s="457"/>
      <c r="D169" s="459"/>
    </row>
    <row r="170" spans="1:4">
      <c r="A170" s="453" t="s">
        <v>1196</v>
      </c>
      <c r="B170" s="766"/>
      <c r="C170" s="457">
        <v>2</v>
      </c>
      <c r="D170" s="459"/>
    </row>
    <row r="171" spans="1:4">
      <c r="A171" s="453" t="s">
        <v>1215</v>
      </c>
      <c r="B171" s="766"/>
      <c r="C171" s="457">
        <v>2</v>
      </c>
      <c r="D171" s="459"/>
    </row>
    <row r="172" spans="1:4">
      <c r="A172" s="453" t="s">
        <v>1198</v>
      </c>
      <c r="B172" s="766"/>
      <c r="C172" s="454"/>
      <c r="D172" s="460"/>
    </row>
    <row r="173" spans="1:4">
      <c r="A173" s="456" t="s">
        <v>1199</v>
      </c>
      <c r="B173" s="766"/>
      <c r="C173" s="457"/>
      <c r="D173" s="459"/>
    </row>
    <row r="174" spans="1:4" ht="15" thickBot="1">
      <c r="A174" s="461" t="s">
        <v>1201</v>
      </c>
      <c r="B174" s="767"/>
      <c r="C174" s="462">
        <v>4</v>
      </c>
      <c r="D174" s="463"/>
    </row>
    <row r="175" spans="1:4" ht="15" thickBot="1">
      <c r="A175" s="464" t="s">
        <v>387</v>
      </c>
      <c r="B175" s="465">
        <v>5</v>
      </c>
      <c r="C175" s="491">
        <f>SUM(C165:C174)</f>
        <v>8</v>
      </c>
      <c r="D175" s="467">
        <f>B175*C175</f>
        <v>40</v>
      </c>
    </row>
    <row r="176" spans="1:4">
      <c r="A176" s="450" t="s">
        <v>1202</v>
      </c>
      <c r="B176" s="765">
        <v>5</v>
      </c>
      <c r="C176" s="468"/>
      <c r="D176" s="469"/>
    </row>
    <row r="177" spans="1:4" ht="27.6">
      <c r="A177" s="470" t="s">
        <v>1216</v>
      </c>
      <c r="B177" s="768"/>
      <c r="C177" s="457"/>
      <c r="D177" s="471"/>
    </row>
    <row r="178" spans="1:4" ht="27.6">
      <c r="A178" s="470" t="s">
        <v>1775</v>
      </c>
      <c r="B178" s="768"/>
      <c r="C178" s="457">
        <v>3</v>
      </c>
      <c r="D178" s="471"/>
    </row>
    <row r="179" spans="1:4">
      <c r="A179" s="470" t="s">
        <v>1206</v>
      </c>
      <c r="B179" s="768"/>
      <c r="C179" s="472"/>
      <c r="D179" s="471"/>
    </row>
    <row r="180" spans="1:4">
      <c r="A180" s="470" t="s">
        <v>1217</v>
      </c>
      <c r="B180" s="768"/>
      <c r="C180" s="472"/>
      <c r="D180" s="471"/>
    </row>
    <row r="181" spans="1:4" ht="15" thickBot="1">
      <c r="A181" s="473" t="s">
        <v>1208</v>
      </c>
      <c r="B181" s="769"/>
      <c r="C181" s="474"/>
      <c r="D181" s="475"/>
    </row>
    <row r="182" spans="1:4" ht="15" thickBot="1">
      <c r="A182" s="464" t="s">
        <v>387</v>
      </c>
      <c r="B182" s="465">
        <v>5</v>
      </c>
      <c r="C182" s="491">
        <f>SUM(C176:C181)</f>
        <v>3</v>
      </c>
      <c r="D182" s="477">
        <f>B182*C182</f>
        <v>15</v>
      </c>
    </row>
    <row r="183" spans="1:4">
      <c r="A183" s="450" t="s">
        <v>1209</v>
      </c>
      <c r="B183" s="765">
        <v>3</v>
      </c>
      <c r="C183" s="478"/>
      <c r="D183" s="479"/>
    </row>
    <row r="184" spans="1:4">
      <c r="A184" s="453" t="s">
        <v>1211</v>
      </c>
      <c r="B184" s="770"/>
      <c r="C184" s="457"/>
      <c r="D184" s="471"/>
    </row>
    <row r="185" spans="1:4">
      <c r="A185" s="456" t="s">
        <v>1212</v>
      </c>
      <c r="B185" s="770"/>
      <c r="C185" s="457">
        <v>6</v>
      </c>
      <c r="D185" s="471"/>
    </row>
    <row r="186" spans="1:4">
      <c r="A186" s="456" t="s">
        <v>1213</v>
      </c>
      <c r="B186" s="770"/>
      <c r="C186" s="457"/>
      <c r="D186" s="471"/>
    </row>
    <row r="187" spans="1:4" ht="15" thickBot="1">
      <c r="A187" s="461" t="s">
        <v>1214</v>
      </c>
      <c r="B187" s="770"/>
      <c r="C187" s="472"/>
      <c r="D187" s="471"/>
    </row>
    <row r="188" spans="1:4" ht="15" thickBot="1">
      <c r="A188" s="480" t="s">
        <v>387</v>
      </c>
      <c r="B188" s="481">
        <v>3</v>
      </c>
      <c r="C188" s="467">
        <f>SUM(C183:C187)</f>
        <v>6</v>
      </c>
      <c r="D188" s="482">
        <f>B188*C188</f>
        <v>18</v>
      </c>
    </row>
    <row r="189" spans="1:4" ht="15" thickBot="1">
      <c r="A189" s="760" t="s">
        <v>1774</v>
      </c>
      <c r="B189" s="761"/>
      <c r="C189" s="762"/>
      <c r="D189" s="483">
        <f>D175+D182+D188</f>
        <v>73</v>
      </c>
    </row>
    <row r="192" spans="1:4" ht="18.600000000000001" thickBot="1">
      <c r="A192" s="763" t="s">
        <v>1370</v>
      </c>
      <c r="B192" s="764"/>
      <c r="C192" s="764"/>
      <c r="D192" s="764"/>
    </row>
    <row r="193" spans="1:4" ht="15" thickBot="1">
      <c r="A193" s="441" t="s">
        <v>1770</v>
      </c>
      <c r="B193" s="442" t="s">
        <v>1180</v>
      </c>
      <c r="C193" s="443" t="s">
        <v>1181</v>
      </c>
      <c r="D193" s="444" t="s">
        <v>1771</v>
      </c>
    </row>
    <row r="194" spans="1:4" ht="15" thickBot="1">
      <c r="A194" s="445" t="s">
        <v>1772</v>
      </c>
      <c r="B194" s="446" t="s">
        <v>1726</v>
      </c>
      <c r="C194" s="447"/>
      <c r="D194" s="448"/>
    </row>
    <row r="195" spans="1:4">
      <c r="A195" s="450" t="s">
        <v>1188</v>
      </c>
      <c r="B195" s="765">
        <v>5</v>
      </c>
      <c r="C195" s="451"/>
      <c r="D195" s="452"/>
    </row>
    <row r="196" spans="1:4">
      <c r="A196" s="453" t="s">
        <v>1191</v>
      </c>
      <c r="B196" s="766"/>
      <c r="C196" s="454"/>
      <c r="D196" s="455"/>
    </row>
    <row r="197" spans="1:4">
      <c r="A197" s="456" t="s">
        <v>1192</v>
      </c>
      <c r="B197" s="766"/>
      <c r="C197" s="457">
        <v>6</v>
      </c>
      <c r="D197" s="458"/>
    </row>
    <row r="198" spans="1:4">
      <c r="A198" s="456" t="s">
        <v>1194</v>
      </c>
      <c r="B198" s="766"/>
      <c r="C198" s="457"/>
      <c r="D198" s="458"/>
    </row>
    <row r="199" spans="1:4">
      <c r="A199" s="453" t="s">
        <v>1195</v>
      </c>
      <c r="B199" s="766"/>
      <c r="C199" s="457"/>
      <c r="D199" s="459"/>
    </row>
    <row r="200" spans="1:4">
      <c r="A200" s="453" t="s">
        <v>1196</v>
      </c>
      <c r="B200" s="766"/>
      <c r="C200" s="457">
        <v>2</v>
      </c>
      <c r="D200" s="459"/>
    </row>
    <row r="201" spans="1:4">
      <c r="A201" s="453" t="s">
        <v>1215</v>
      </c>
      <c r="B201" s="766"/>
      <c r="C201" s="457">
        <v>2</v>
      </c>
      <c r="D201" s="459"/>
    </row>
    <row r="202" spans="1:4">
      <c r="A202" s="453" t="s">
        <v>1198</v>
      </c>
      <c r="B202" s="766"/>
      <c r="C202" s="454"/>
      <c r="D202" s="460"/>
    </row>
    <row r="203" spans="1:4">
      <c r="A203" s="456" t="s">
        <v>1199</v>
      </c>
      <c r="B203" s="766"/>
      <c r="C203" s="457">
        <v>4</v>
      </c>
      <c r="D203" s="459"/>
    </row>
    <row r="204" spans="1:4" ht="15" thickBot="1">
      <c r="A204" s="461" t="s">
        <v>1201</v>
      </c>
      <c r="B204" s="767"/>
      <c r="C204" s="462"/>
      <c r="D204" s="463"/>
    </row>
    <row r="205" spans="1:4" ht="15" thickBot="1">
      <c r="A205" s="464" t="s">
        <v>387</v>
      </c>
      <c r="B205" s="465">
        <v>5</v>
      </c>
      <c r="C205" s="491">
        <f>SUM(C195:C204)</f>
        <v>14</v>
      </c>
      <c r="D205" s="467">
        <f>B205*C205</f>
        <v>70</v>
      </c>
    </row>
    <row r="206" spans="1:4">
      <c r="A206" s="450" t="s">
        <v>1202</v>
      </c>
      <c r="B206" s="765">
        <v>5</v>
      </c>
      <c r="C206" s="468"/>
      <c r="D206" s="469"/>
    </row>
    <row r="207" spans="1:4" ht="27.6">
      <c r="A207" s="470" t="s">
        <v>1216</v>
      </c>
      <c r="B207" s="768"/>
      <c r="C207" s="457"/>
      <c r="D207" s="471"/>
    </row>
    <row r="208" spans="1:4" ht="27.6">
      <c r="A208" s="470" t="s">
        <v>1775</v>
      </c>
      <c r="B208" s="768"/>
      <c r="C208" s="457">
        <v>3</v>
      </c>
      <c r="D208" s="471"/>
    </row>
    <row r="209" spans="1:4">
      <c r="A209" s="470" t="s">
        <v>1206</v>
      </c>
      <c r="B209" s="768"/>
      <c r="C209" s="472"/>
      <c r="D209" s="471"/>
    </row>
    <row r="210" spans="1:4">
      <c r="A210" s="470" t="s">
        <v>1217</v>
      </c>
      <c r="B210" s="768"/>
      <c r="C210" s="472"/>
      <c r="D210" s="471"/>
    </row>
    <row r="211" spans="1:4" ht="15" thickBot="1">
      <c r="A211" s="473" t="s">
        <v>1208</v>
      </c>
      <c r="B211" s="769"/>
      <c r="C211" s="474"/>
      <c r="D211" s="475"/>
    </row>
    <row r="212" spans="1:4" ht="15" thickBot="1">
      <c r="A212" s="464" t="s">
        <v>387</v>
      </c>
      <c r="B212" s="465">
        <v>5</v>
      </c>
      <c r="C212" s="491">
        <f>SUM(C206:C211)</f>
        <v>3</v>
      </c>
      <c r="D212" s="477">
        <f>B212*C212</f>
        <v>15</v>
      </c>
    </row>
    <row r="213" spans="1:4">
      <c r="A213" s="450" t="s">
        <v>1209</v>
      </c>
      <c r="B213" s="765">
        <v>3</v>
      </c>
      <c r="C213" s="478"/>
      <c r="D213" s="479"/>
    </row>
    <row r="214" spans="1:4">
      <c r="A214" s="453" t="s">
        <v>1211</v>
      </c>
      <c r="B214" s="770"/>
      <c r="C214" s="457"/>
      <c r="D214" s="471"/>
    </row>
    <row r="215" spans="1:4">
      <c r="A215" s="456" t="s">
        <v>1212</v>
      </c>
      <c r="B215" s="770"/>
      <c r="C215" s="457">
        <v>6</v>
      </c>
      <c r="D215" s="471"/>
    </row>
    <row r="216" spans="1:4">
      <c r="A216" s="456" t="s">
        <v>1213</v>
      </c>
      <c r="B216" s="770"/>
      <c r="C216" s="457"/>
      <c r="D216" s="471"/>
    </row>
    <row r="217" spans="1:4" ht="15" thickBot="1">
      <c r="A217" s="461" t="s">
        <v>1214</v>
      </c>
      <c r="B217" s="770"/>
      <c r="C217" s="472"/>
      <c r="D217" s="471"/>
    </row>
    <row r="218" spans="1:4" ht="15" thickBot="1">
      <c r="A218" s="480" t="s">
        <v>387</v>
      </c>
      <c r="B218" s="481">
        <v>3</v>
      </c>
      <c r="C218" s="467">
        <f>SUM(C213:C217)</f>
        <v>6</v>
      </c>
      <c r="D218" s="482">
        <f>B218*C218</f>
        <v>18</v>
      </c>
    </row>
    <row r="219" spans="1:4" ht="15" thickBot="1">
      <c r="A219" s="760" t="s">
        <v>1774</v>
      </c>
      <c r="B219" s="761"/>
      <c r="C219" s="762"/>
      <c r="D219" s="483">
        <f>D205+D212+D218</f>
        <v>103</v>
      </c>
    </row>
    <row r="222" spans="1:4" ht="18.600000000000001" thickBot="1">
      <c r="A222" s="763" t="s">
        <v>1371</v>
      </c>
      <c r="B222" s="764"/>
      <c r="C222" s="764"/>
      <c r="D222" s="764"/>
    </row>
    <row r="223" spans="1:4" ht="15" thickBot="1">
      <c r="A223" s="441" t="s">
        <v>1770</v>
      </c>
      <c r="B223" s="442" t="s">
        <v>1180</v>
      </c>
      <c r="C223" s="443" t="s">
        <v>1181</v>
      </c>
      <c r="D223" s="444" t="s">
        <v>1771</v>
      </c>
    </row>
    <row r="224" spans="1:4" ht="15" thickBot="1">
      <c r="A224" s="445" t="s">
        <v>1772</v>
      </c>
      <c r="B224" s="446" t="s">
        <v>1726</v>
      </c>
      <c r="C224" s="447"/>
      <c r="D224" s="448"/>
    </row>
    <row r="225" spans="1:4">
      <c r="A225" s="450" t="s">
        <v>1188</v>
      </c>
      <c r="B225" s="765">
        <v>5</v>
      </c>
      <c r="C225" s="451"/>
      <c r="D225" s="452"/>
    </row>
    <row r="226" spans="1:4">
      <c r="A226" s="453" t="s">
        <v>1191</v>
      </c>
      <c r="B226" s="766"/>
      <c r="C226" s="454"/>
      <c r="D226" s="455"/>
    </row>
    <row r="227" spans="1:4">
      <c r="A227" s="456" t="s">
        <v>1192</v>
      </c>
      <c r="B227" s="766"/>
      <c r="C227" s="457">
        <v>6</v>
      </c>
      <c r="D227" s="458"/>
    </row>
    <row r="228" spans="1:4">
      <c r="A228" s="456" t="s">
        <v>1194</v>
      </c>
      <c r="B228" s="766"/>
      <c r="C228" s="457"/>
      <c r="D228" s="458"/>
    </row>
    <row r="229" spans="1:4">
      <c r="A229" s="453" t="s">
        <v>1195</v>
      </c>
      <c r="B229" s="766"/>
      <c r="C229" s="457"/>
      <c r="D229" s="459"/>
    </row>
    <row r="230" spans="1:4">
      <c r="A230" s="453" t="s">
        <v>1196</v>
      </c>
      <c r="B230" s="766"/>
      <c r="C230" s="457">
        <v>2</v>
      </c>
      <c r="D230" s="459"/>
    </row>
    <row r="231" spans="1:4">
      <c r="A231" s="453" t="s">
        <v>1215</v>
      </c>
      <c r="B231" s="766"/>
      <c r="C231" s="457">
        <v>2</v>
      </c>
      <c r="D231" s="459"/>
    </row>
    <row r="232" spans="1:4">
      <c r="A232" s="453" t="s">
        <v>1198</v>
      </c>
      <c r="B232" s="766"/>
      <c r="C232" s="454"/>
      <c r="D232" s="460"/>
    </row>
    <row r="233" spans="1:4">
      <c r="A233" s="456" t="s">
        <v>1199</v>
      </c>
      <c r="B233" s="766"/>
      <c r="C233" s="457">
        <v>4</v>
      </c>
      <c r="D233" s="459"/>
    </row>
    <row r="234" spans="1:4" ht="15" thickBot="1">
      <c r="A234" s="461" t="s">
        <v>1201</v>
      </c>
      <c r="B234" s="767"/>
      <c r="C234" s="462"/>
      <c r="D234" s="463"/>
    </row>
    <row r="235" spans="1:4" ht="15" thickBot="1">
      <c r="A235" s="464" t="s">
        <v>387</v>
      </c>
      <c r="B235" s="465">
        <v>5</v>
      </c>
      <c r="C235" s="491">
        <f>SUM(C225:C234)</f>
        <v>14</v>
      </c>
      <c r="D235" s="467">
        <f>B235*C235</f>
        <v>70</v>
      </c>
    </row>
    <row r="236" spans="1:4">
      <c r="A236" s="450" t="s">
        <v>1202</v>
      </c>
      <c r="B236" s="765">
        <v>5</v>
      </c>
      <c r="C236" s="468"/>
      <c r="D236" s="469"/>
    </row>
    <row r="237" spans="1:4" ht="27.6">
      <c r="A237" s="470" t="s">
        <v>1216</v>
      </c>
      <c r="B237" s="768"/>
      <c r="C237" s="457"/>
      <c r="D237" s="471"/>
    </row>
    <row r="238" spans="1:4" ht="27.6">
      <c r="A238" s="470" t="s">
        <v>1775</v>
      </c>
      <c r="B238" s="768"/>
      <c r="C238" s="457">
        <v>3</v>
      </c>
      <c r="D238" s="471"/>
    </row>
    <row r="239" spans="1:4">
      <c r="A239" s="470" t="s">
        <v>1206</v>
      </c>
      <c r="B239" s="768"/>
      <c r="C239" s="472"/>
      <c r="D239" s="471"/>
    </row>
    <row r="240" spans="1:4">
      <c r="A240" s="470" t="s">
        <v>1217</v>
      </c>
      <c r="B240" s="768"/>
      <c r="C240" s="472"/>
      <c r="D240" s="471"/>
    </row>
    <row r="241" spans="1:4" ht="15" thickBot="1">
      <c r="A241" s="473" t="s">
        <v>1208</v>
      </c>
      <c r="B241" s="769"/>
      <c r="C241" s="474"/>
      <c r="D241" s="475"/>
    </row>
    <row r="242" spans="1:4" ht="15" thickBot="1">
      <c r="A242" s="464" t="s">
        <v>387</v>
      </c>
      <c r="B242" s="465">
        <v>5</v>
      </c>
      <c r="C242" s="491">
        <f>SUM(C236:C241)</f>
        <v>3</v>
      </c>
      <c r="D242" s="477">
        <f>B242*C242</f>
        <v>15</v>
      </c>
    </row>
    <row r="243" spans="1:4">
      <c r="A243" s="450" t="s">
        <v>1209</v>
      </c>
      <c r="B243" s="765">
        <v>3</v>
      </c>
      <c r="C243" s="478"/>
      <c r="D243" s="479"/>
    </row>
    <row r="244" spans="1:4">
      <c r="A244" s="453" t="s">
        <v>1211</v>
      </c>
      <c r="B244" s="770"/>
      <c r="C244" s="457"/>
      <c r="D244" s="471"/>
    </row>
    <row r="245" spans="1:4">
      <c r="A245" s="456" t="s">
        <v>1212</v>
      </c>
      <c r="B245" s="770"/>
      <c r="C245" s="457">
        <v>6</v>
      </c>
      <c r="D245" s="471"/>
    </row>
    <row r="246" spans="1:4">
      <c r="A246" s="456" t="s">
        <v>1213</v>
      </c>
      <c r="B246" s="770"/>
      <c r="C246" s="457"/>
      <c r="D246" s="471"/>
    </row>
    <row r="247" spans="1:4" ht="15" thickBot="1">
      <c r="A247" s="461" t="s">
        <v>1214</v>
      </c>
      <c r="B247" s="770"/>
      <c r="C247" s="472"/>
      <c r="D247" s="471"/>
    </row>
    <row r="248" spans="1:4" ht="15" thickBot="1">
      <c r="A248" s="480" t="s">
        <v>387</v>
      </c>
      <c r="B248" s="481">
        <v>3</v>
      </c>
      <c r="C248" s="467">
        <f>SUM(C243:C247)</f>
        <v>6</v>
      </c>
      <c r="D248" s="482">
        <f>B248*C248</f>
        <v>18</v>
      </c>
    </row>
    <row r="249" spans="1:4" ht="15" thickBot="1">
      <c r="A249" s="760" t="s">
        <v>1774</v>
      </c>
      <c r="B249" s="761"/>
      <c r="C249" s="762"/>
      <c r="D249" s="483">
        <f>D235+D242+D248</f>
        <v>103</v>
      </c>
    </row>
    <row r="252" spans="1:4" ht="18.600000000000001" thickBot="1">
      <c r="A252" s="763" t="s">
        <v>1380</v>
      </c>
      <c r="B252" s="764"/>
      <c r="C252" s="764"/>
      <c r="D252" s="764"/>
    </row>
    <row r="253" spans="1:4" ht="15" thickBot="1">
      <c r="A253" s="441" t="s">
        <v>1770</v>
      </c>
      <c r="B253" s="442" t="s">
        <v>1180</v>
      </c>
      <c r="C253" s="443" t="s">
        <v>1181</v>
      </c>
      <c r="D253" s="444" t="s">
        <v>1771</v>
      </c>
    </row>
    <row r="254" spans="1:4" ht="15" thickBot="1">
      <c r="A254" s="445" t="s">
        <v>1772</v>
      </c>
      <c r="B254" s="446" t="s">
        <v>1726</v>
      </c>
      <c r="C254" s="447"/>
      <c r="D254" s="448"/>
    </row>
    <row r="255" spans="1:4">
      <c r="A255" s="450" t="s">
        <v>1188</v>
      </c>
      <c r="B255" s="765">
        <v>5</v>
      </c>
      <c r="C255" s="451"/>
      <c r="D255" s="452"/>
    </row>
    <row r="256" spans="1:4">
      <c r="A256" s="453" t="s">
        <v>1191</v>
      </c>
      <c r="B256" s="766"/>
      <c r="C256" s="454"/>
      <c r="D256" s="455"/>
    </row>
    <row r="257" spans="1:4">
      <c r="A257" s="456" t="s">
        <v>1192</v>
      </c>
      <c r="B257" s="766"/>
      <c r="C257" s="457">
        <v>6</v>
      </c>
      <c r="D257" s="458"/>
    </row>
    <row r="258" spans="1:4">
      <c r="A258" s="456" t="s">
        <v>1194</v>
      </c>
      <c r="B258" s="766"/>
      <c r="C258" s="457"/>
      <c r="D258" s="458"/>
    </row>
    <row r="259" spans="1:4">
      <c r="A259" s="453" t="s">
        <v>1195</v>
      </c>
      <c r="B259" s="766"/>
      <c r="C259" s="457"/>
      <c r="D259" s="459"/>
    </row>
    <row r="260" spans="1:4">
      <c r="A260" s="453" t="s">
        <v>1196</v>
      </c>
      <c r="B260" s="766"/>
      <c r="C260" s="457">
        <v>2</v>
      </c>
      <c r="D260" s="459"/>
    </row>
    <row r="261" spans="1:4">
      <c r="A261" s="453" t="s">
        <v>1215</v>
      </c>
      <c r="B261" s="766"/>
      <c r="C261" s="457">
        <v>2</v>
      </c>
      <c r="D261" s="459"/>
    </row>
    <row r="262" spans="1:4">
      <c r="A262" s="453" t="s">
        <v>1198</v>
      </c>
      <c r="B262" s="766"/>
      <c r="C262" s="454"/>
      <c r="D262" s="460"/>
    </row>
    <row r="263" spans="1:4">
      <c r="A263" s="456" t="s">
        <v>1199</v>
      </c>
      <c r="B263" s="766"/>
      <c r="C263" s="457"/>
      <c r="D263" s="459"/>
    </row>
    <row r="264" spans="1:4" ht="15" thickBot="1">
      <c r="A264" s="461" t="s">
        <v>1201</v>
      </c>
      <c r="B264" s="767"/>
      <c r="C264" s="462">
        <v>4</v>
      </c>
      <c r="D264" s="463"/>
    </row>
    <row r="265" spans="1:4" ht="15" thickBot="1">
      <c r="A265" s="464" t="s">
        <v>387</v>
      </c>
      <c r="B265" s="465">
        <v>5</v>
      </c>
      <c r="C265" s="491">
        <f>SUM(C255:C264)</f>
        <v>14</v>
      </c>
      <c r="D265" s="467">
        <f>B265*C265</f>
        <v>70</v>
      </c>
    </row>
    <row r="266" spans="1:4">
      <c r="A266" s="450" t="s">
        <v>1202</v>
      </c>
      <c r="B266" s="765">
        <v>5</v>
      </c>
      <c r="C266" s="468"/>
      <c r="D266" s="469"/>
    </row>
    <row r="267" spans="1:4" ht="27.6">
      <c r="A267" s="470" t="s">
        <v>1216</v>
      </c>
      <c r="B267" s="768"/>
      <c r="C267" s="457"/>
      <c r="D267" s="471"/>
    </row>
    <row r="268" spans="1:4" ht="27.6">
      <c r="A268" s="470" t="s">
        <v>1775</v>
      </c>
      <c r="B268" s="768"/>
      <c r="C268" s="457"/>
      <c r="D268" s="471"/>
    </row>
    <row r="269" spans="1:4">
      <c r="A269" s="470" t="s">
        <v>1206</v>
      </c>
      <c r="B269" s="768"/>
      <c r="C269" s="472"/>
      <c r="D269" s="471"/>
    </row>
    <row r="270" spans="1:4">
      <c r="A270" s="470" t="s">
        <v>1217</v>
      </c>
      <c r="B270" s="768"/>
      <c r="C270" s="472"/>
      <c r="D270" s="471"/>
    </row>
    <row r="271" spans="1:4" ht="15" thickBot="1">
      <c r="A271" s="473" t="s">
        <v>1208</v>
      </c>
      <c r="B271" s="769"/>
      <c r="C271" s="474">
        <v>2</v>
      </c>
      <c r="D271" s="475"/>
    </row>
    <row r="272" spans="1:4" ht="15" thickBot="1">
      <c r="A272" s="464" t="s">
        <v>387</v>
      </c>
      <c r="B272" s="465">
        <v>5</v>
      </c>
      <c r="C272" s="491">
        <f>SUM(C266:C271)</f>
        <v>2</v>
      </c>
      <c r="D272" s="477">
        <f>B272*C272</f>
        <v>10</v>
      </c>
    </row>
    <row r="273" spans="1:4">
      <c r="A273" s="450" t="s">
        <v>1209</v>
      </c>
      <c r="B273" s="765">
        <v>3</v>
      </c>
      <c r="C273" s="478"/>
      <c r="D273" s="479"/>
    </row>
    <row r="274" spans="1:4">
      <c r="A274" s="453" t="s">
        <v>1211</v>
      </c>
      <c r="B274" s="770"/>
      <c r="C274" s="457"/>
      <c r="D274" s="471"/>
    </row>
    <row r="275" spans="1:4">
      <c r="A275" s="456" t="s">
        <v>1212</v>
      </c>
      <c r="B275" s="770"/>
      <c r="C275" s="457">
        <v>6</v>
      </c>
      <c r="D275" s="471"/>
    </row>
    <row r="276" spans="1:4">
      <c r="A276" s="456" t="s">
        <v>1213</v>
      </c>
      <c r="B276" s="770"/>
      <c r="C276" s="457"/>
      <c r="D276" s="471"/>
    </row>
    <row r="277" spans="1:4" ht="15" thickBot="1">
      <c r="A277" s="461" t="s">
        <v>1214</v>
      </c>
      <c r="B277" s="770"/>
      <c r="C277" s="472"/>
      <c r="D277" s="471"/>
    </row>
    <row r="278" spans="1:4" ht="15" thickBot="1">
      <c r="A278" s="480" t="s">
        <v>387</v>
      </c>
      <c r="B278" s="481">
        <v>3</v>
      </c>
      <c r="C278" s="467">
        <f>SUM(C273:C277)</f>
        <v>6</v>
      </c>
      <c r="D278" s="482">
        <f>B278*C278</f>
        <v>18</v>
      </c>
    </row>
    <row r="279" spans="1:4" ht="15" thickBot="1">
      <c r="A279" s="760" t="s">
        <v>1774</v>
      </c>
      <c r="B279" s="761"/>
      <c r="C279" s="762"/>
      <c r="D279" s="483">
        <f>D265+D272+D278</f>
        <v>98</v>
      </c>
    </row>
    <row r="282" spans="1:4" ht="37.5" customHeight="1" thickBot="1">
      <c r="A282" s="763" t="s">
        <v>1378</v>
      </c>
      <c r="B282" s="764"/>
      <c r="C282" s="764"/>
      <c r="D282" s="764"/>
    </row>
    <row r="283" spans="1:4" ht="15" thickBot="1">
      <c r="A283" s="441" t="s">
        <v>1770</v>
      </c>
      <c r="B283" s="442" t="s">
        <v>1180</v>
      </c>
      <c r="C283" s="443" t="s">
        <v>1181</v>
      </c>
      <c r="D283" s="444" t="s">
        <v>1771</v>
      </c>
    </row>
    <row r="284" spans="1:4" ht="15" thickBot="1">
      <c r="A284" s="445" t="s">
        <v>1772</v>
      </c>
      <c r="B284" s="446" t="s">
        <v>1726</v>
      </c>
      <c r="C284" s="447"/>
      <c r="D284" s="448"/>
    </row>
    <row r="285" spans="1:4">
      <c r="A285" s="450" t="s">
        <v>1188</v>
      </c>
      <c r="B285" s="765">
        <v>5</v>
      </c>
      <c r="C285" s="451"/>
      <c r="D285" s="452"/>
    </row>
    <row r="286" spans="1:4">
      <c r="A286" s="453" t="s">
        <v>1191</v>
      </c>
      <c r="B286" s="766"/>
      <c r="C286" s="454"/>
      <c r="D286" s="455"/>
    </row>
    <row r="287" spans="1:4">
      <c r="A287" s="456" t="s">
        <v>1192</v>
      </c>
      <c r="B287" s="766"/>
      <c r="C287" s="457">
        <v>6</v>
      </c>
      <c r="D287" s="458"/>
    </row>
    <row r="288" spans="1:4">
      <c r="A288" s="456" t="s">
        <v>1194</v>
      </c>
      <c r="B288" s="766"/>
      <c r="C288" s="457"/>
      <c r="D288" s="458"/>
    </row>
    <row r="289" spans="1:4">
      <c r="A289" s="453" t="s">
        <v>1195</v>
      </c>
      <c r="B289" s="766"/>
      <c r="C289" s="457"/>
      <c r="D289" s="459"/>
    </row>
    <row r="290" spans="1:4">
      <c r="A290" s="453" t="s">
        <v>1196</v>
      </c>
      <c r="B290" s="766"/>
      <c r="C290" s="457">
        <v>2</v>
      </c>
      <c r="D290" s="459"/>
    </row>
    <row r="291" spans="1:4">
      <c r="A291" s="453" t="s">
        <v>1215</v>
      </c>
      <c r="B291" s="766"/>
      <c r="C291" s="457">
        <v>2</v>
      </c>
      <c r="D291" s="459"/>
    </row>
    <row r="292" spans="1:4">
      <c r="A292" s="453" t="s">
        <v>1198</v>
      </c>
      <c r="B292" s="766"/>
      <c r="C292" s="454"/>
      <c r="D292" s="460"/>
    </row>
    <row r="293" spans="1:4">
      <c r="A293" s="456" t="s">
        <v>1199</v>
      </c>
      <c r="B293" s="766"/>
      <c r="C293" s="457">
        <v>4</v>
      </c>
      <c r="D293" s="459"/>
    </row>
    <row r="294" spans="1:4" ht="15" thickBot="1">
      <c r="A294" s="461" t="s">
        <v>1201</v>
      </c>
      <c r="B294" s="767"/>
      <c r="C294" s="462"/>
      <c r="D294" s="463"/>
    </row>
    <row r="295" spans="1:4" ht="15" thickBot="1">
      <c r="A295" s="464" t="s">
        <v>387</v>
      </c>
      <c r="B295" s="465">
        <v>5</v>
      </c>
      <c r="C295" s="491">
        <f>SUM(C285:C294)</f>
        <v>14</v>
      </c>
      <c r="D295" s="467">
        <f>B295*C295</f>
        <v>70</v>
      </c>
    </row>
    <row r="296" spans="1:4">
      <c r="A296" s="450" t="s">
        <v>1202</v>
      </c>
      <c r="B296" s="765">
        <v>5</v>
      </c>
      <c r="C296" s="468"/>
      <c r="D296" s="469"/>
    </row>
    <row r="297" spans="1:4" ht="27.6">
      <c r="A297" s="470" t="s">
        <v>1216</v>
      </c>
      <c r="B297" s="768"/>
      <c r="C297" s="457"/>
      <c r="D297" s="471"/>
    </row>
    <row r="298" spans="1:4" ht="27.6">
      <c r="A298" s="470" t="s">
        <v>1775</v>
      </c>
      <c r="B298" s="768"/>
      <c r="C298" s="457"/>
      <c r="D298" s="471"/>
    </row>
    <row r="299" spans="1:4">
      <c r="A299" s="470" t="s">
        <v>1206</v>
      </c>
      <c r="B299" s="768"/>
      <c r="C299" s="472">
        <v>3</v>
      </c>
      <c r="D299" s="471"/>
    </row>
    <row r="300" spans="1:4">
      <c r="A300" s="470" t="s">
        <v>1217</v>
      </c>
      <c r="B300" s="768"/>
      <c r="C300" s="472"/>
      <c r="D300" s="471"/>
    </row>
    <row r="301" spans="1:4" ht="15" thickBot="1">
      <c r="A301" s="473" t="s">
        <v>1208</v>
      </c>
      <c r="B301" s="769"/>
      <c r="C301" s="474"/>
      <c r="D301" s="475"/>
    </row>
    <row r="302" spans="1:4" ht="15" thickBot="1">
      <c r="A302" s="464" t="s">
        <v>387</v>
      </c>
      <c r="B302" s="465">
        <v>5</v>
      </c>
      <c r="C302" s="491">
        <f>SUM(C296:C301)</f>
        <v>3</v>
      </c>
      <c r="D302" s="477">
        <f>B302*C302</f>
        <v>15</v>
      </c>
    </row>
    <row r="303" spans="1:4">
      <c r="A303" s="450" t="s">
        <v>1209</v>
      </c>
      <c r="B303" s="765">
        <v>3</v>
      </c>
      <c r="C303" s="478"/>
      <c r="D303" s="479"/>
    </row>
    <row r="304" spans="1:4">
      <c r="A304" s="453" t="s">
        <v>1211</v>
      </c>
      <c r="B304" s="770"/>
      <c r="C304" s="457"/>
      <c r="D304" s="471"/>
    </row>
    <row r="305" spans="1:4">
      <c r="A305" s="456" t="s">
        <v>1212</v>
      </c>
      <c r="B305" s="770"/>
      <c r="C305" s="457">
        <v>6</v>
      </c>
      <c r="D305" s="471"/>
    </row>
    <row r="306" spans="1:4">
      <c r="A306" s="456" t="s">
        <v>1213</v>
      </c>
      <c r="B306" s="770"/>
      <c r="C306" s="457"/>
      <c r="D306" s="471"/>
    </row>
    <row r="307" spans="1:4" ht="15" thickBot="1">
      <c r="A307" s="461" t="s">
        <v>1214</v>
      </c>
      <c r="B307" s="770"/>
      <c r="C307" s="472"/>
      <c r="D307" s="471"/>
    </row>
    <row r="308" spans="1:4" ht="15" thickBot="1">
      <c r="A308" s="480" t="s">
        <v>387</v>
      </c>
      <c r="B308" s="481">
        <v>3</v>
      </c>
      <c r="C308" s="467">
        <f>SUM(C303:C307)</f>
        <v>6</v>
      </c>
      <c r="D308" s="482">
        <f>B308*C308</f>
        <v>18</v>
      </c>
    </row>
    <row r="309" spans="1:4" ht="15" thickBot="1">
      <c r="A309" s="760" t="s">
        <v>1774</v>
      </c>
      <c r="B309" s="761"/>
      <c r="C309" s="762"/>
      <c r="D309" s="483">
        <f>D295+D302+D308</f>
        <v>103</v>
      </c>
    </row>
    <row r="312" spans="1:4" ht="34.5" customHeight="1" thickBot="1">
      <c r="A312" s="763" t="s">
        <v>1379</v>
      </c>
      <c r="B312" s="764"/>
      <c r="C312" s="764"/>
      <c r="D312" s="764"/>
    </row>
    <row r="313" spans="1:4" ht="15" thickBot="1">
      <c r="A313" s="441" t="s">
        <v>1770</v>
      </c>
      <c r="B313" s="442" t="s">
        <v>1180</v>
      </c>
      <c r="C313" s="443" t="s">
        <v>1181</v>
      </c>
      <c r="D313" s="444" t="s">
        <v>1771</v>
      </c>
    </row>
    <row r="314" spans="1:4" ht="15" thickBot="1">
      <c r="A314" s="445" t="s">
        <v>1772</v>
      </c>
      <c r="B314" s="446" t="s">
        <v>1726</v>
      </c>
      <c r="C314" s="447"/>
      <c r="D314" s="448"/>
    </row>
    <row r="315" spans="1:4">
      <c r="A315" s="450" t="s">
        <v>1188</v>
      </c>
      <c r="B315" s="765">
        <v>5</v>
      </c>
      <c r="C315" s="451"/>
      <c r="D315" s="452"/>
    </row>
    <row r="316" spans="1:4">
      <c r="A316" s="453" t="s">
        <v>1191</v>
      </c>
      <c r="B316" s="766"/>
      <c r="C316" s="454"/>
      <c r="D316" s="455"/>
    </row>
    <row r="317" spans="1:4">
      <c r="A317" s="456" t="s">
        <v>1192</v>
      </c>
      <c r="B317" s="766"/>
      <c r="C317" s="457"/>
      <c r="D317" s="458"/>
    </row>
    <row r="318" spans="1:4">
      <c r="A318" s="456" t="s">
        <v>1194</v>
      </c>
      <c r="B318" s="766"/>
      <c r="C318" s="457"/>
      <c r="D318" s="458"/>
    </row>
    <row r="319" spans="1:4">
      <c r="A319" s="453" t="s">
        <v>1195</v>
      </c>
      <c r="B319" s="766"/>
      <c r="C319" s="457"/>
      <c r="D319" s="459"/>
    </row>
    <row r="320" spans="1:4">
      <c r="A320" s="453" t="s">
        <v>1196</v>
      </c>
      <c r="B320" s="766"/>
      <c r="C320" s="457">
        <v>2</v>
      </c>
      <c r="D320" s="459"/>
    </row>
    <row r="321" spans="1:4">
      <c r="A321" s="453" t="s">
        <v>1215</v>
      </c>
      <c r="B321" s="766"/>
      <c r="C321" s="457">
        <v>2</v>
      </c>
      <c r="D321" s="459"/>
    </row>
    <row r="322" spans="1:4">
      <c r="A322" s="453" t="s">
        <v>1198</v>
      </c>
      <c r="B322" s="766"/>
      <c r="C322" s="454"/>
      <c r="D322" s="460"/>
    </row>
    <row r="323" spans="1:4">
      <c r="A323" s="456" t="s">
        <v>1199</v>
      </c>
      <c r="B323" s="766"/>
      <c r="C323" s="457"/>
      <c r="D323" s="459"/>
    </row>
    <row r="324" spans="1:4" ht="15" thickBot="1">
      <c r="A324" s="461" t="s">
        <v>1201</v>
      </c>
      <c r="B324" s="767"/>
      <c r="C324" s="462">
        <v>4</v>
      </c>
      <c r="D324" s="463"/>
    </row>
    <row r="325" spans="1:4" ht="15" thickBot="1">
      <c r="A325" s="464" t="s">
        <v>387</v>
      </c>
      <c r="B325" s="465">
        <v>5</v>
      </c>
      <c r="C325" s="491">
        <f>SUM(C315:C324)</f>
        <v>8</v>
      </c>
      <c r="D325" s="467">
        <f>B325*C325</f>
        <v>40</v>
      </c>
    </row>
    <row r="326" spans="1:4">
      <c r="A326" s="450" t="s">
        <v>1202</v>
      </c>
      <c r="B326" s="765">
        <v>5</v>
      </c>
      <c r="C326" s="468"/>
      <c r="D326" s="469"/>
    </row>
    <row r="327" spans="1:4" ht="27.6">
      <c r="A327" s="470" t="s">
        <v>1216</v>
      </c>
      <c r="B327" s="768"/>
      <c r="C327" s="457"/>
      <c r="D327" s="471"/>
    </row>
    <row r="328" spans="1:4" ht="27.6">
      <c r="A328" s="470" t="s">
        <v>1775</v>
      </c>
      <c r="B328" s="768"/>
      <c r="C328" s="457">
        <v>3</v>
      </c>
      <c r="D328" s="471"/>
    </row>
    <row r="329" spans="1:4">
      <c r="A329" s="470" t="s">
        <v>1206</v>
      </c>
      <c r="B329" s="768"/>
      <c r="C329" s="472"/>
      <c r="D329" s="471"/>
    </row>
    <row r="330" spans="1:4">
      <c r="A330" s="470" t="s">
        <v>1217</v>
      </c>
      <c r="B330" s="768"/>
      <c r="C330" s="472"/>
      <c r="D330" s="471"/>
    </row>
    <row r="331" spans="1:4" ht="15" thickBot="1">
      <c r="A331" s="473" t="s">
        <v>1208</v>
      </c>
      <c r="B331" s="769"/>
      <c r="C331" s="474"/>
      <c r="D331" s="475"/>
    </row>
    <row r="332" spans="1:4" ht="15" thickBot="1">
      <c r="A332" s="464" t="s">
        <v>387</v>
      </c>
      <c r="B332" s="465">
        <v>5</v>
      </c>
      <c r="C332" s="491">
        <f>SUM(C326:C331)</f>
        <v>3</v>
      </c>
      <c r="D332" s="477">
        <f>B332*C332</f>
        <v>15</v>
      </c>
    </row>
    <row r="333" spans="1:4">
      <c r="A333" s="450" t="s">
        <v>1209</v>
      </c>
      <c r="B333" s="765">
        <v>3</v>
      </c>
      <c r="C333" s="478"/>
      <c r="D333" s="479"/>
    </row>
    <row r="334" spans="1:4">
      <c r="A334" s="453" t="s">
        <v>1211</v>
      </c>
      <c r="B334" s="770"/>
      <c r="C334" s="457"/>
      <c r="D334" s="471"/>
    </row>
    <row r="335" spans="1:4">
      <c r="A335" s="456" t="s">
        <v>1212</v>
      </c>
      <c r="B335" s="770"/>
      <c r="C335" s="457">
        <v>6</v>
      </c>
      <c r="D335" s="471"/>
    </row>
    <row r="336" spans="1:4">
      <c r="A336" s="456" t="s">
        <v>1213</v>
      </c>
      <c r="B336" s="770"/>
      <c r="C336" s="457"/>
      <c r="D336" s="471"/>
    </row>
    <row r="337" spans="1:4" ht="15" thickBot="1">
      <c r="A337" s="461" t="s">
        <v>1214</v>
      </c>
      <c r="B337" s="770"/>
      <c r="C337" s="472"/>
      <c r="D337" s="471"/>
    </row>
    <row r="338" spans="1:4" ht="15" thickBot="1">
      <c r="A338" s="480" t="s">
        <v>387</v>
      </c>
      <c r="B338" s="481">
        <v>3</v>
      </c>
      <c r="C338" s="467">
        <f>SUM(C333:C337)</f>
        <v>6</v>
      </c>
      <c r="D338" s="482">
        <f>B338*C338</f>
        <v>18</v>
      </c>
    </row>
    <row r="339" spans="1:4" ht="15" thickBot="1">
      <c r="A339" s="760" t="s">
        <v>1774</v>
      </c>
      <c r="B339" s="761"/>
      <c r="C339" s="762"/>
      <c r="D339" s="483">
        <f>D325+D332+D338</f>
        <v>73</v>
      </c>
    </row>
    <row r="342" spans="1:4" ht="34.5" customHeight="1" thickBot="1">
      <c r="A342" s="763" t="s">
        <v>1381</v>
      </c>
      <c r="B342" s="764"/>
      <c r="C342" s="764"/>
      <c r="D342" s="764"/>
    </row>
    <row r="343" spans="1:4" ht="15" thickBot="1">
      <c r="A343" s="441" t="s">
        <v>1770</v>
      </c>
      <c r="B343" s="442" t="s">
        <v>1180</v>
      </c>
      <c r="C343" s="443" t="s">
        <v>1181</v>
      </c>
      <c r="D343" s="444" t="s">
        <v>1771</v>
      </c>
    </row>
    <row r="344" spans="1:4" ht="15" thickBot="1">
      <c r="A344" s="445" t="s">
        <v>1772</v>
      </c>
      <c r="B344" s="446" t="s">
        <v>1726</v>
      </c>
      <c r="C344" s="447"/>
      <c r="D344" s="448"/>
    </row>
    <row r="345" spans="1:4">
      <c r="A345" s="450" t="s">
        <v>1188</v>
      </c>
      <c r="B345" s="765">
        <v>5</v>
      </c>
      <c r="C345" s="451"/>
      <c r="D345" s="452"/>
    </row>
    <row r="346" spans="1:4">
      <c r="A346" s="453" t="s">
        <v>1191</v>
      </c>
      <c r="B346" s="766"/>
      <c r="C346" s="454"/>
      <c r="D346" s="455"/>
    </row>
    <row r="347" spans="1:4">
      <c r="A347" s="456" t="s">
        <v>1192</v>
      </c>
      <c r="B347" s="766"/>
      <c r="C347" s="457"/>
      <c r="D347" s="458"/>
    </row>
    <row r="348" spans="1:4">
      <c r="A348" s="456" t="s">
        <v>1194</v>
      </c>
      <c r="B348" s="766"/>
      <c r="C348" s="457">
        <v>5</v>
      </c>
      <c r="D348" s="458"/>
    </row>
    <row r="349" spans="1:4">
      <c r="A349" s="453" t="s">
        <v>1195</v>
      </c>
      <c r="B349" s="766"/>
      <c r="C349" s="457">
        <v>5</v>
      </c>
      <c r="D349" s="459"/>
    </row>
    <row r="350" spans="1:4">
      <c r="A350" s="453" t="s">
        <v>1196</v>
      </c>
      <c r="B350" s="766"/>
      <c r="C350" s="457">
        <v>2</v>
      </c>
      <c r="D350" s="459"/>
    </row>
    <row r="351" spans="1:4">
      <c r="A351" s="453" t="s">
        <v>1215</v>
      </c>
      <c r="B351" s="766"/>
      <c r="C351" s="457">
        <v>2</v>
      </c>
      <c r="D351" s="459"/>
    </row>
    <row r="352" spans="1:4">
      <c r="A352" s="453" t="s">
        <v>1198</v>
      </c>
      <c r="B352" s="766"/>
      <c r="C352" s="454"/>
      <c r="D352" s="460"/>
    </row>
    <row r="353" spans="1:4">
      <c r="A353" s="456" t="s">
        <v>1199</v>
      </c>
      <c r="B353" s="766"/>
      <c r="C353" s="457"/>
      <c r="D353" s="459"/>
    </row>
    <row r="354" spans="1:4" ht="15" thickBot="1">
      <c r="A354" s="461" t="s">
        <v>1201</v>
      </c>
      <c r="B354" s="767"/>
      <c r="C354" s="462"/>
      <c r="D354" s="463"/>
    </row>
    <row r="355" spans="1:4" ht="15" thickBot="1">
      <c r="A355" s="464" t="s">
        <v>387</v>
      </c>
      <c r="B355" s="465">
        <v>5</v>
      </c>
      <c r="C355" s="491">
        <f>SUM(C345:C354)</f>
        <v>14</v>
      </c>
      <c r="D355" s="467">
        <f>B355*C355</f>
        <v>70</v>
      </c>
    </row>
    <row r="356" spans="1:4">
      <c r="A356" s="450" t="s">
        <v>1202</v>
      </c>
      <c r="B356" s="765">
        <v>5</v>
      </c>
      <c r="C356" s="468"/>
      <c r="D356" s="469"/>
    </row>
    <row r="357" spans="1:4" ht="27.6">
      <c r="A357" s="470" t="s">
        <v>1216</v>
      </c>
      <c r="B357" s="768"/>
      <c r="C357" s="457"/>
      <c r="D357" s="471"/>
    </row>
    <row r="358" spans="1:4" ht="27.6">
      <c r="A358" s="470" t="s">
        <v>1775</v>
      </c>
      <c r="B358" s="768"/>
      <c r="C358" s="457"/>
      <c r="D358" s="471"/>
    </row>
    <row r="359" spans="1:4">
      <c r="A359" s="470" t="s">
        <v>1206</v>
      </c>
      <c r="B359" s="768"/>
      <c r="C359" s="472"/>
      <c r="D359" s="471"/>
    </row>
    <row r="360" spans="1:4">
      <c r="A360" s="470" t="s">
        <v>1217</v>
      </c>
      <c r="B360" s="768"/>
      <c r="C360" s="472"/>
      <c r="D360" s="471"/>
    </row>
    <row r="361" spans="1:4" ht="15" thickBot="1">
      <c r="A361" s="473" t="s">
        <v>1208</v>
      </c>
      <c r="B361" s="769"/>
      <c r="C361" s="474">
        <v>2</v>
      </c>
      <c r="D361" s="475"/>
    </row>
    <row r="362" spans="1:4" ht="15" thickBot="1">
      <c r="A362" s="464" t="s">
        <v>387</v>
      </c>
      <c r="B362" s="465">
        <v>5</v>
      </c>
      <c r="C362" s="491">
        <f>SUM(C356:C361)</f>
        <v>2</v>
      </c>
      <c r="D362" s="477">
        <f>B362*C362</f>
        <v>10</v>
      </c>
    </row>
    <row r="363" spans="1:4">
      <c r="A363" s="450" t="s">
        <v>1209</v>
      </c>
      <c r="B363" s="765">
        <v>3</v>
      </c>
      <c r="C363" s="478"/>
      <c r="D363" s="479"/>
    </row>
    <row r="364" spans="1:4">
      <c r="A364" s="453" t="s">
        <v>1211</v>
      </c>
      <c r="B364" s="770"/>
      <c r="C364" s="457"/>
      <c r="D364" s="471"/>
    </row>
    <row r="365" spans="1:4">
      <c r="A365" s="456" t="s">
        <v>1212</v>
      </c>
      <c r="B365" s="770"/>
      <c r="C365" s="457"/>
      <c r="D365" s="471"/>
    </row>
    <row r="366" spans="1:4">
      <c r="A366" s="456" t="s">
        <v>1213</v>
      </c>
      <c r="B366" s="770"/>
      <c r="C366" s="457">
        <v>4</v>
      </c>
      <c r="D366" s="471"/>
    </row>
    <row r="367" spans="1:4" ht="15" thickBot="1">
      <c r="A367" s="461" t="s">
        <v>1214</v>
      </c>
      <c r="B367" s="770"/>
      <c r="C367" s="472"/>
      <c r="D367" s="471"/>
    </row>
    <row r="368" spans="1:4" ht="15" thickBot="1">
      <c r="A368" s="480" t="s">
        <v>387</v>
      </c>
      <c r="B368" s="481">
        <v>3</v>
      </c>
      <c r="C368" s="467">
        <f>SUM(C363:C367)</f>
        <v>4</v>
      </c>
      <c r="D368" s="482">
        <f>B368*C368</f>
        <v>12</v>
      </c>
    </row>
    <row r="369" spans="1:4" ht="15" thickBot="1">
      <c r="A369" s="760" t="s">
        <v>1774</v>
      </c>
      <c r="B369" s="761"/>
      <c r="C369" s="762"/>
      <c r="D369" s="483">
        <f>D355+D362+D368</f>
        <v>92</v>
      </c>
    </row>
    <row r="372" spans="1:4" ht="18.600000000000001" thickBot="1">
      <c r="A372" s="763" t="s">
        <v>1913</v>
      </c>
      <c r="B372" s="764"/>
      <c r="C372" s="764"/>
      <c r="D372" s="764"/>
    </row>
    <row r="373" spans="1:4" ht="15" thickBot="1">
      <c r="A373" s="441" t="s">
        <v>1770</v>
      </c>
      <c r="B373" s="442" t="s">
        <v>1180</v>
      </c>
      <c r="C373" s="443" t="s">
        <v>1181</v>
      </c>
      <c r="D373" s="444" t="s">
        <v>1771</v>
      </c>
    </row>
    <row r="374" spans="1:4" ht="15" thickBot="1">
      <c r="A374" s="445" t="s">
        <v>1772</v>
      </c>
      <c r="B374" s="446" t="s">
        <v>1726</v>
      </c>
      <c r="C374" s="447"/>
      <c r="D374" s="448"/>
    </row>
    <row r="375" spans="1:4">
      <c r="A375" s="450" t="s">
        <v>1188</v>
      </c>
      <c r="B375" s="765">
        <v>5</v>
      </c>
      <c r="C375" s="451"/>
      <c r="D375" s="452"/>
    </row>
    <row r="376" spans="1:4">
      <c r="A376" s="453" t="s">
        <v>1191</v>
      </c>
      <c r="B376" s="766"/>
      <c r="C376" s="454"/>
      <c r="D376" s="455"/>
    </row>
    <row r="377" spans="1:4">
      <c r="A377" s="456" t="s">
        <v>1192</v>
      </c>
      <c r="B377" s="766"/>
      <c r="C377" s="457"/>
      <c r="D377" s="458"/>
    </row>
    <row r="378" spans="1:4">
      <c r="A378" s="456" t="s">
        <v>1194</v>
      </c>
      <c r="B378" s="766"/>
      <c r="C378" s="457">
        <v>5</v>
      </c>
      <c r="D378" s="458"/>
    </row>
    <row r="379" spans="1:4">
      <c r="A379" s="453" t="s">
        <v>1195</v>
      </c>
      <c r="B379" s="766"/>
      <c r="C379" s="457">
        <v>5</v>
      </c>
      <c r="D379" s="459"/>
    </row>
    <row r="380" spans="1:4">
      <c r="A380" s="453" t="s">
        <v>1196</v>
      </c>
      <c r="B380" s="766"/>
      <c r="C380" s="457">
        <v>2</v>
      </c>
      <c r="D380" s="459"/>
    </row>
    <row r="381" spans="1:4">
      <c r="A381" s="453" t="s">
        <v>1215</v>
      </c>
      <c r="B381" s="766"/>
      <c r="C381" s="457">
        <v>2</v>
      </c>
      <c r="D381" s="459"/>
    </row>
    <row r="382" spans="1:4">
      <c r="A382" s="453" t="s">
        <v>1198</v>
      </c>
      <c r="B382" s="766"/>
      <c r="C382" s="454"/>
      <c r="D382" s="460"/>
    </row>
    <row r="383" spans="1:4">
      <c r="A383" s="456" t="s">
        <v>1199</v>
      </c>
      <c r="B383" s="766"/>
      <c r="C383" s="457"/>
      <c r="D383" s="459"/>
    </row>
    <row r="384" spans="1:4" ht="15" thickBot="1">
      <c r="A384" s="461" t="s">
        <v>1201</v>
      </c>
      <c r="B384" s="767"/>
      <c r="C384" s="462">
        <v>4</v>
      </c>
      <c r="D384" s="463"/>
    </row>
    <row r="385" spans="1:4" ht="15" thickBot="1">
      <c r="A385" s="464" t="s">
        <v>387</v>
      </c>
      <c r="B385" s="465">
        <v>5</v>
      </c>
      <c r="C385" s="491">
        <f>SUM(C375:C384)</f>
        <v>18</v>
      </c>
      <c r="D385" s="467">
        <f>B385*C385</f>
        <v>90</v>
      </c>
    </row>
    <row r="386" spans="1:4">
      <c r="A386" s="450" t="s">
        <v>1202</v>
      </c>
      <c r="B386" s="765">
        <v>5</v>
      </c>
      <c r="C386" s="468"/>
      <c r="D386" s="469"/>
    </row>
    <row r="387" spans="1:4" ht="27.6">
      <c r="A387" s="470" t="s">
        <v>1216</v>
      </c>
      <c r="B387" s="768"/>
      <c r="C387" s="457"/>
      <c r="D387" s="471"/>
    </row>
    <row r="388" spans="1:4" ht="27.6">
      <c r="A388" s="470" t="s">
        <v>1775</v>
      </c>
      <c r="B388" s="768"/>
      <c r="C388" s="457"/>
      <c r="D388" s="471"/>
    </row>
    <row r="389" spans="1:4">
      <c r="A389" s="470" t="s">
        <v>1206</v>
      </c>
      <c r="B389" s="768"/>
      <c r="C389" s="472">
        <v>3</v>
      </c>
      <c r="D389" s="471"/>
    </row>
    <row r="390" spans="1:4">
      <c r="A390" s="470" t="s">
        <v>1217</v>
      </c>
      <c r="B390" s="768"/>
      <c r="C390" s="472"/>
      <c r="D390" s="471"/>
    </row>
    <row r="391" spans="1:4" ht="15" thickBot="1">
      <c r="A391" s="473" t="s">
        <v>1208</v>
      </c>
      <c r="B391" s="769"/>
      <c r="C391" s="474"/>
      <c r="D391" s="475"/>
    </row>
    <row r="392" spans="1:4" ht="15" thickBot="1">
      <c r="A392" s="464" t="s">
        <v>387</v>
      </c>
      <c r="B392" s="465">
        <v>5</v>
      </c>
      <c r="C392" s="491">
        <f>SUM(C386:C391)</f>
        <v>3</v>
      </c>
      <c r="D392" s="477">
        <f>B392*C392</f>
        <v>15</v>
      </c>
    </row>
    <row r="393" spans="1:4">
      <c r="A393" s="450" t="s">
        <v>1209</v>
      </c>
      <c r="B393" s="765">
        <v>3</v>
      </c>
      <c r="C393" s="478"/>
      <c r="D393" s="479"/>
    </row>
    <row r="394" spans="1:4">
      <c r="A394" s="453" t="s">
        <v>1211</v>
      </c>
      <c r="B394" s="770"/>
      <c r="C394" s="457"/>
      <c r="D394" s="471"/>
    </row>
    <row r="395" spans="1:4">
      <c r="A395" s="456" t="s">
        <v>1212</v>
      </c>
      <c r="B395" s="770"/>
      <c r="C395" s="457">
        <v>6</v>
      </c>
      <c r="D395" s="471"/>
    </row>
    <row r="396" spans="1:4">
      <c r="A396" s="456" t="s">
        <v>1213</v>
      </c>
      <c r="B396" s="770"/>
      <c r="C396" s="457"/>
      <c r="D396" s="471"/>
    </row>
    <row r="397" spans="1:4" ht="15" thickBot="1">
      <c r="A397" s="461" t="s">
        <v>1214</v>
      </c>
      <c r="B397" s="770"/>
      <c r="C397" s="472"/>
      <c r="D397" s="471"/>
    </row>
    <row r="398" spans="1:4" ht="15" thickBot="1">
      <c r="A398" s="480" t="s">
        <v>387</v>
      </c>
      <c r="B398" s="481">
        <v>3</v>
      </c>
      <c r="C398" s="467">
        <f>SUM(C393:C397)</f>
        <v>6</v>
      </c>
      <c r="D398" s="482">
        <f>B398*C398</f>
        <v>18</v>
      </c>
    </row>
    <row r="399" spans="1:4" ht="15" thickBot="1">
      <c r="A399" s="760" t="s">
        <v>1774</v>
      </c>
      <c r="B399" s="761"/>
      <c r="C399" s="762"/>
      <c r="D399" s="483">
        <f>D385+D392+D398</f>
        <v>123</v>
      </c>
    </row>
    <row r="402" spans="1:4" ht="18.600000000000001" thickBot="1">
      <c r="A402" s="763" t="s">
        <v>1911</v>
      </c>
      <c r="B402" s="764"/>
      <c r="C402" s="764"/>
      <c r="D402" s="764"/>
    </row>
    <row r="403" spans="1:4" ht="15" thickBot="1">
      <c r="A403" s="441" t="s">
        <v>1770</v>
      </c>
      <c r="B403" s="442" t="s">
        <v>1180</v>
      </c>
      <c r="C403" s="443" t="s">
        <v>1181</v>
      </c>
      <c r="D403" s="444" t="s">
        <v>1771</v>
      </c>
    </row>
    <row r="404" spans="1:4" ht="15" thickBot="1">
      <c r="A404" s="445" t="s">
        <v>1772</v>
      </c>
      <c r="B404" s="446" t="s">
        <v>1726</v>
      </c>
      <c r="C404" s="447"/>
      <c r="D404" s="448"/>
    </row>
    <row r="405" spans="1:4">
      <c r="A405" s="450" t="s">
        <v>1188</v>
      </c>
      <c r="B405" s="765">
        <v>5</v>
      </c>
      <c r="C405" s="451"/>
      <c r="D405" s="452"/>
    </row>
    <row r="406" spans="1:4">
      <c r="A406" s="453" t="s">
        <v>1191</v>
      </c>
      <c r="B406" s="766"/>
      <c r="C406" s="454"/>
      <c r="D406" s="455"/>
    </row>
    <row r="407" spans="1:4">
      <c r="A407" s="456" t="s">
        <v>1192</v>
      </c>
      <c r="B407" s="766"/>
      <c r="C407" s="457"/>
      <c r="D407" s="458"/>
    </row>
    <row r="408" spans="1:4">
      <c r="A408" s="456" t="s">
        <v>1194</v>
      </c>
      <c r="B408" s="766"/>
      <c r="C408" s="457">
        <v>5</v>
      </c>
      <c r="D408" s="458"/>
    </row>
    <row r="409" spans="1:4">
      <c r="A409" s="453" t="s">
        <v>1195</v>
      </c>
      <c r="B409" s="766"/>
      <c r="C409" s="457">
        <v>5</v>
      </c>
      <c r="D409" s="459"/>
    </row>
    <row r="410" spans="1:4">
      <c r="A410" s="453" t="s">
        <v>1196</v>
      </c>
      <c r="B410" s="766"/>
      <c r="C410" s="457">
        <v>2</v>
      </c>
      <c r="D410" s="459"/>
    </row>
    <row r="411" spans="1:4">
      <c r="A411" s="453" t="s">
        <v>1215</v>
      </c>
      <c r="B411" s="766"/>
      <c r="C411" s="457">
        <v>2</v>
      </c>
      <c r="D411" s="459"/>
    </row>
    <row r="412" spans="1:4">
      <c r="A412" s="453" t="s">
        <v>1198</v>
      </c>
      <c r="B412" s="766"/>
      <c r="C412" s="454"/>
      <c r="D412" s="460"/>
    </row>
    <row r="413" spans="1:4">
      <c r="A413" s="456" t="s">
        <v>1199</v>
      </c>
      <c r="B413" s="766"/>
      <c r="C413" s="457"/>
      <c r="D413" s="459"/>
    </row>
    <row r="414" spans="1:4" ht="15" thickBot="1">
      <c r="A414" s="461" t="s">
        <v>1201</v>
      </c>
      <c r="B414" s="767"/>
      <c r="C414" s="462">
        <v>4</v>
      </c>
      <c r="D414" s="463"/>
    </row>
    <row r="415" spans="1:4" ht="15" thickBot="1">
      <c r="A415" s="464" t="s">
        <v>387</v>
      </c>
      <c r="B415" s="465">
        <v>5</v>
      </c>
      <c r="C415" s="491">
        <f>SUM(C405:C414)</f>
        <v>18</v>
      </c>
      <c r="D415" s="467">
        <f>B415*C415</f>
        <v>90</v>
      </c>
    </row>
    <row r="416" spans="1:4">
      <c r="A416" s="450" t="s">
        <v>1202</v>
      </c>
      <c r="B416" s="765">
        <v>5</v>
      </c>
      <c r="C416" s="468"/>
      <c r="D416" s="469"/>
    </row>
    <row r="417" spans="1:4" ht="27.6">
      <c r="A417" s="470" t="s">
        <v>1216</v>
      </c>
      <c r="B417" s="768"/>
      <c r="C417" s="457"/>
      <c r="D417" s="471"/>
    </row>
    <row r="418" spans="1:4" ht="27.6">
      <c r="A418" s="470" t="s">
        <v>1775</v>
      </c>
      <c r="B418" s="768"/>
      <c r="C418" s="457"/>
      <c r="D418" s="471"/>
    </row>
    <row r="419" spans="1:4">
      <c r="A419" s="470" t="s">
        <v>1206</v>
      </c>
      <c r="B419" s="768"/>
      <c r="C419" s="472">
        <v>3</v>
      </c>
      <c r="D419" s="471"/>
    </row>
    <row r="420" spans="1:4">
      <c r="A420" s="470" t="s">
        <v>1217</v>
      </c>
      <c r="B420" s="768"/>
      <c r="C420" s="472"/>
      <c r="D420" s="471"/>
    </row>
    <row r="421" spans="1:4" ht="15" thickBot="1">
      <c r="A421" s="473" t="s">
        <v>1208</v>
      </c>
      <c r="B421" s="769"/>
      <c r="C421" s="474"/>
      <c r="D421" s="475"/>
    </row>
    <row r="422" spans="1:4" ht="15" thickBot="1">
      <c r="A422" s="464" t="s">
        <v>387</v>
      </c>
      <c r="B422" s="465">
        <v>5</v>
      </c>
      <c r="C422" s="491">
        <f>SUM(C416:C421)</f>
        <v>3</v>
      </c>
      <c r="D422" s="477">
        <f>B422*C422</f>
        <v>15</v>
      </c>
    </row>
    <row r="423" spans="1:4">
      <c r="A423" s="450" t="s">
        <v>1209</v>
      </c>
      <c r="B423" s="765">
        <v>3</v>
      </c>
      <c r="C423" s="478"/>
      <c r="D423" s="479"/>
    </row>
    <row r="424" spans="1:4">
      <c r="A424" s="453" t="s">
        <v>1211</v>
      </c>
      <c r="B424" s="770"/>
      <c r="C424" s="457"/>
      <c r="D424" s="471"/>
    </row>
    <row r="425" spans="1:4">
      <c r="A425" s="456" t="s">
        <v>1212</v>
      </c>
      <c r="B425" s="770"/>
      <c r="C425" s="457">
        <v>6</v>
      </c>
      <c r="D425" s="471"/>
    </row>
    <row r="426" spans="1:4">
      <c r="A426" s="456" t="s">
        <v>1213</v>
      </c>
      <c r="B426" s="770"/>
      <c r="C426" s="457"/>
      <c r="D426" s="471"/>
    </row>
    <row r="427" spans="1:4" ht="15" thickBot="1">
      <c r="A427" s="461" t="s">
        <v>1214</v>
      </c>
      <c r="B427" s="770"/>
      <c r="C427" s="472"/>
      <c r="D427" s="471"/>
    </row>
    <row r="428" spans="1:4" ht="15" thickBot="1">
      <c r="A428" s="480" t="s">
        <v>387</v>
      </c>
      <c r="B428" s="481">
        <v>3</v>
      </c>
      <c r="C428" s="467">
        <f>SUM(C423:C427)</f>
        <v>6</v>
      </c>
      <c r="D428" s="482">
        <f>B428*C428</f>
        <v>18</v>
      </c>
    </row>
    <row r="429" spans="1:4" ht="15" thickBot="1">
      <c r="A429" s="760" t="s">
        <v>1774</v>
      </c>
      <c r="B429" s="761"/>
      <c r="C429" s="762"/>
      <c r="D429" s="483">
        <f>D415+D422+D428</f>
        <v>123</v>
      </c>
    </row>
    <row r="432" spans="1:4" ht="18.600000000000001" thickBot="1">
      <c r="A432" s="763" t="s">
        <v>2166</v>
      </c>
      <c r="B432" s="764"/>
      <c r="C432" s="764"/>
      <c r="D432" s="764"/>
    </row>
    <row r="433" spans="1:4" ht="15" thickBot="1">
      <c r="A433" s="441" t="s">
        <v>1770</v>
      </c>
      <c r="B433" s="442" t="s">
        <v>1180</v>
      </c>
      <c r="C433" s="443" t="s">
        <v>1181</v>
      </c>
      <c r="D433" s="444" t="s">
        <v>1771</v>
      </c>
    </row>
    <row r="434" spans="1:4" ht="15" thickBot="1">
      <c r="A434" s="445" t="s">
        <v>1772</v>
      </c>
      <c r="B434" s="446" t="s">
        <v>1726</v>
      </c>
      <c r="C434" s="447"/>
      <c r="D434" s="448"/>
    </row>
    <row r="435" spans="1:4">
      <c r="A435" s="450" t="s">
        <v>1188</v>
      </c>
      <c r="B435" s="765">
        <v>5</v>
      </c>
      <c r="C435" s="451"/>
      <c r="D435" s="452"/>
    </row>
    <row r="436" spans="1:4">
      <c r="A436" s="453" t="s">
        <v>1191</v>
      </c>
      <c r="B436" s="766"/>
      <c r="C436" s="454"/>
      <c r="D436" s="455"/>
    </row>
    <row r="437" spans="1:4">
      <c r="A437" s="456" t="s">
        <v>1192</v>
      </c>
      <c r="B437" s="766"/>
      <c r="C437" s="457"/>
      <c r="D437" s="458"/>
    </row>
    <row r="438" spans="1:4">
      <c r="A438" s="456" t="s">
        <v>1194</v>
      </c>
      <c r="B438" s="766"/>
      <c r="C438" s="457"/>
      <c r="D438" s="458"/>
    </row>
    <row r="439" spans="1:4">
      <c r="A439" s="453" t="s">
        <v>1195</v>
      </c>
      <c r="B439" s="766"/>
      <c r="C439" s="457"/>
      <c r="D439" s="459"/>
    </row>
    <row r="440" spans="1:4">
      <c r="A440" s="453" t="s">
        <v>1196</v>
      </c>
      <c r="B440" s="766"/>
      <c r="C440" s="457"/>
      <c r="D440" s="459"/>
    </row>
    <row r="441" spans="1:4">
      <c r="A441" s="453" t="s">
        <v>1215</v>
      </c>
      <c r="B441" s="766"/>
      <c r="C441" s="457">
        <v>2</v>
      </c>
      <c r="D441" s="459"/>
    </row>
    <row r="442" spans="1:4">
      <c r="A442" s="453" t="s">
        <v>1198</v>
      </c>
      <c r="B442" s="766"/>
      <c r="C442" s="454"/>
      <c r="D442" s="460"/>
    </row>
    <row r="443" spans="1:4">
      <c r="A443" s="456" t="s">
        <v>1199</v>
      </c>
      <c r="B443" s="766"/>
      <c r="C443" s="457"/>
      <c r="D443" s="459"/>
    </row>
    <row r="444" spans="1:4" ht="15" thickBot="1">
      <c r="A444" s="461" t="s">
        <v>1201</v>
      </c>
      <c r="B444" s="767"/>
      <c r="C444" s="462">
        <v>4</v>
      </c>
      <c r="D444" s="463"/>
    </row>
    <row r="445" spans="1:4" ht="15" thickBot="1">
      <c r="A445" s="464" t="s">
        <v>387</v>
      </c>
      <c r="B445" s="465">
        <v>5</v>
      </c>
      <c r="C445" s="491">
        <f>SUM(C435:C444)</f>
        <v>6</v>
      </c>
      <c r="D445" s="467">
        <f>B445*C445</f>
        <v>30</v>
      </c>
    </row>
    <row r="446" spans="1:4">
      <c r="A446" s="450" t="s">
        <v>1202</v>
      </c>
      <c r="B446" s="765">
        <v>5</v>
      </c>
      <c r="C446" s="468"/>
      <c r="D446" s="469"/>
    </row>
    <row r="447" spans="1:4" ht="27.6">
      <c r="A447" s="470" t="s">
        <v>1216</v>
      </c>
      <c r="B447" s="768"/>
      <c r="C447" s="457"/>
      <c r="D447" s="471"/>
    </row>
    <row r="448" spans="1:4" ht="27.6">
      <c r="A448" s="470" t="s">
        <v>1775</v>
      </c>
      <c r="B448" s="768"/>
      <c r="C448" s="457"/>
      <c r="D448" s="471"/>
    </row>
    <row r="449" spans="1:4">
      <c r="A449" s="470" t="s">
        <v>1206</v>
      </c>
      <c r="B449" s="768"/>
      <c r="C449" s="472"/>
      <c r="D449" s="471"/>
    </row>
    <row r="450" spans="1:4">
      <c r="A450" s="470" t="s">
        <v>1217</v>
      </c>
      <c r="B450" s="768"/>
      <c r="C450" s="472"/>
      <c r="D450" s="471"/>
    </row>
    <row r="451" spans="1:4" ht="15" thickBot="1">
      <c r="A451" s="473" t="s">
        <v>1208</v>
      </c>
      <c r="B451" s="769"/>
      <c r="C451" s="474">
        <v>2</v>
      </c>
      <c r="D451" s="475"/>
    </row>
    <row r="452" spans="1:4" ht="15" thickBot="1">
      <c r="A452" s="464" t="s">
        <v>387</v>
      </c>
      <c r="B452" s="465">
        <v>5</v>
      </c>
      <c r="C452" s="491">
        <f>SUM(C446:C451)</f>
        <v>2</v>
      </c>
      <c r="D452" s="477">
        <f>B452*C452</f>
        <v>10</v>
      </c>
    </row>
    <row r="453" spans="1:4">
      <c r="A453" s="450" t="s">
        <v>1209</v>
      </c>
      <c r="B453" s="765">
        <v>3</v>
      </c>
      <c r="C453" s="478"/>
      <c r="D453" s="479"/>
    </row>
    <row r="454" spans="1:4">
      <c r="A454" s="453" t="s">
        <v>1211</v>
      </c>
      <c r="B454" s="770"/>
      <c r="C454" s="457"/>
      <c r="D454" s="471"/>
    </row>
    <row r="455" spans="1:4">
      <c r="A455" s="456" t="s">
        <v>1212</v>
      </c>
      <c r="B455" s="770"/>
      <c r="C455" s="457">
        <v>6</v>
      </c>
      <c r="D455" s="471"/>
    </row>
    <row r="456" spans="1:4">
      <c r="A456" s="456" t="s">
        <v>1213</v>
      </c>
      <c r="B456" s="770"/>
      <c r="C456" s="457"/>
      <c r="D456" s="471"/>
    </row>
    <row r="457" spans="1:4" ht="15" thickBot="1">
      <c r="A457" s="461" t="s">
        <v>1214</v>
      </c>
      <c r="B457" s="770"/>
      <c r="C457" s="472"/>
      <c r="D457" s="471"/>
    </row>
    <row r="458" spans="1:4" ht="15" thickBot="1">
      <c r="A458" s="480" t="s">
        <v>387</v>
      </c>
      <c r="B458" s="481">
        <v>3</v>
      </c>
      <c r="C458" s="467">
        <f>SUM(C453:C457)</f>
        <v>6</v>
      </c>
      <c r="D458" s="482">
        <f>B458*C458</f>
        <v>18</v>
      </c>
    </row>
    <row r="459" spans="1:4" ht="15" thickBot="1">
      <c r="A459" s="760" t="s">
        <v>1774</v>
      </c>
      <c r="B459" s="761"/>
      <c r="C459" s="762"/>
      <c r="D459" s="483">
        <f>D445+D452+D458</f>
        <v>58</v>
      </c>
    </row>
    <row r="462" spans="1:4" ht="18.600000000000001" thickBot="1">
      <c r="A462" s="763" t="s">
        <v>2167</v>
      </c>
      <c r="B462" s="764"/>
      <c r="C462" s="764"/>
      <c r="D462" s="764"/>
    </row>
    <row r="463" spans="1:4" ht="15" thickBot="1">
      <c r="A463" s="441" t="s">
        <v>1770</v>
      </c>
      <c r="B463" s="442" t="s">
        <v>1180</v>
      </c>
      <c r="C463" s="443" t="s">
        <v>1181</v>
      </c>
      <c r="D463" s="444" t="s">
        <v>1771</v>
      </c>
    </row>
    <row r="464" spans="1:4" ht="15" thickBot="1">
      <c r="A464" s="445" t="s">
        <v>1772</v>
      </c>
      <c r="B464" s="446" t="s">
        <v>1726</v>
      </c>
      <c r="C464" s="447"/>
      <c r="D464" s="448"/>
    </row>
    <row r="465" spans="1:4">
      <c r="A465" s="450" t="s">
        <v>1188</v>
      </c>
      <c r="B465" s="765">
        <v>5</v>
      </c>
      <c r="C465" s="451"/>
      <c r="D465" s="452"/>
    </row>
    <row r="466" spans="1:4">
      <c r="A466" s="453" t="s">
        <v>1191</v>
      </c>
      <c r="B466" s="766"/>
      <c r="C466" s="454"/>
      <c r="D466" s="455"/>
    </row>
    <row r="467" spans="1:4">
      <c r="A467" s="456" t="s">
        <v>1192</v>
      </c>
      <c r="B467" s="766"/>
      <c r="C467" s="457"/>
      <c r="D467" s="458"/>
    </row>
    <row r="468" spans="1:4">
      <c r="A468" s="456" t="s">
        <v>1194</v>
      </c>
      <c r="B468" s="766"/>
      <c r="C468" s="457"/>
      <c r="D468" s="458"/>
    </row>
    <row r="469" spans="1:4">
      <c r="A469" s="453" t="s">
        <v>1195</v>
      </c>
      <c r="B469" s="766"/>
      <c r="C469" s="457"/>
      <c r="D469" s="459"/>
    </row>
    <row r="470" spans="1:4">
      <c r="A470" s="453" t="s">
        <v>1196</v>
      </c>
      <c r="B470" s="766"/>
      <c r="C470" s="457"/>
      <c r="D470" s="459"/>
    </row>
    <row r="471" spans="1:4">
      <c r="A471" s="453" t="s">
        <v>1215</v>
      </c>
      <c r="B471" s="766"/>
      <c r="C471" s="457">
        <v>2</v>
      </c>
      <c r="D471" s="459"/>
    </row>
    <row r="472" spans="1:4">
      <c r="A472" s="453" t="s">
        <v>1198</v>
      </c>
      <c r="B472" s="766"/>
      <c r="C472" s="454"/>
      <c r="D472" s="460"/>
    </row>
    <row r="473" spans="1:4">
      <c r="A473" s="456" t="s">
        <v>1199</v>
      </c>
      <c r="B473" s="766"/>
      <c r="C473" s="457"/>
      <c r="D473" s="459"/>
    </row>
    <row r="474" spans="1:4" ht="15" thickBot="1">
      <c r="A474" s="461" t="s">
        <v>1201</v>
      </c>
      <c r="B474" s="767"/>
      <c r="C474" s="462">
        <v>4</v>
      </c>
      <c r="D474" s="463"/>
    </row>
    <row r="475" spans="1:4" ht="15" thickBot="1">
      <c r="A475" s="464" t="s">
        <v>387</v>
      </c>
      <c r="B475" s="465">
        <v>5</v>
      </c>
      <c r="C475" s="491">
        <f>SUM(C465:C474)</f>
        <v>6</v>
      </c>
      <c r="D475" s="467">
        <f>B475*C475</f>
        <v>30</v>
      </c>
    </row>
    <row r="476" spans="1:4">
      <c r="A476" s="450" t="s">
        <v>1202</v>
      </c>
      <c r="B476" s="765">
        <v>5</v>
      </c>
      <c r="C476" s="468"/>
      <c r="D476" s="469"/>
    </row>
    <row r="477" spans="1:4" ht="27.6">
      <c r="A477" s="470" t="s">
        <v>1216</v>
      </c>
      <c r="B477" s="768"/>
      <c r="C477" s="457"/>
      <c r="D477" s="471"/>
    </row>
    <row r="478" spans="1:4" ht="27.6">
      <c r="A478" s="470" t="s">
        <v>1775</v>
      </c>
      <c r="B478" s="768"/>
      <c r="C478" s="457"/>
      <c r="D478" s="471"/>
    </row>
    <row r="479" spans="1:4">
      <c r="A479" s="470" t="s">
        <v>1206</v>
      </c>
      <c r="B479" s="768"/>
      <c r="C479" s="472"/>
      <c r="D479" s="471"/>
    </row>
    <row r="480" spans="1:4">
      <c r="A480" s="470" t="s">
        <v>1217</v>
      </c>
      <c r="B480" s="768"/>
      <c r="C480" s="472"/>
      <c r="D480" s="471"/>
    </row>
    <row r="481" spans="1:4" ht="15" thickBot="1">
      <c r="A481" s="473" t="s">
        <v>1208</v>
      </c>
      <c r="B481" s="769"/>
      <c r="C481" s="474">
        <v>2</v>
      </c>
      <c r="D481" s="475"/>
    </row>
    <row r="482" spans="1:4" ht="15" thickBot="1">
      <c r="A482" s="464" t="s">
        <v>387</v>
      </c>
      <c r="B482" s="465">
        <v>5</v>
      </c>
      <c r="C482" s="491">
        <f>SUM(C476:C481)</f>
        <v>2</v>
      </c>
      <c r="D482" s="477">
        <f>B482*C482</f>
        <v>10</v>
      </c>
    </row>
    <row r="483" spans="1:4">
      <c r="A483" s="450" t="s">
        <v>1209</v>
      </c>
      <c r="B483" s="765">
        <v>3</v>
      </c>
      <c r="C483" s="478"/>
      <c r="D483" s="479"/>
    </row>
    <row r="484" spans="1:4">
      <c r="A484" s="453" t="s">
        <v>1211</v>
      </c>
      <c r="B484" s="770"/>
      <c r="C484" s="457"/>
      <c r="D484" s="471"/>
    </row>
    <row r="485" spans="1:4">
      <c r="A485" s="456" t="s">
        <v>1212</v>
      </c>
      <c r="B485" s="770"/>
      <c r="C485" s="457">
        <v>6</v>
      </c>
      <c r="D485" s="471"/>
    </row>
    <row r="486" spans="1:4">
      <c r="A486" s="456" t="s">
        <v>1213</v>
      </c>
      <c r="B486" s="770"/>
      <c r="C486" s="457"/>
      <c r="D486" s="471"/>
    </row>
    <row r="487" spans="1:4" ht="15" thickBot="1">
      <c r="A487" s="461" t="s">
        <v>1214</v>
      </c>
      <c r="B487" s="770"/>
      <c r="C487" s="472"/>
      <c r="D487" s="471"/>
    </row>
    <row r="488" spans="1:4" ht="15" thickBot="1">
      <c r="A488" s="480" t="s">
        <v>387</v>
      </c>
      <c r="B488" s="481">
        <v>3</v>
      </c>
      <c r="C488" s="467">
        <f>SUM(C483:C487)</f>
        <v>6</v>
      </c>
      <c r="D488" s="482">
        <f>B488*C488</f>
        <v>18</v>
      </c>
    </row>
    <row r="489" spans="1:4" ht="15" thickBot="1">
      <c r="A489" s="760" t="s">
        <v>1774</v>
      </c>
      <c r="B489" s="761"/>
      <c r="C489" s="762"/>
      <c r="D489" s="483">
        <f>D475+D482+D488</f>
        <v>58</v>
      </c>
    </row>
    <row r="492" spans="1:4" ht="18.600000000000001" thickBot="1">
      <c r="A492" s="763" t="s">
        <v>2168</v>
      </c>
      <c r="B492" s="764"/>
      <c r="C492" s="764"/>
      <c r="D492" s="764"/>
    </row>
    <row r="493" spans="1:4" ht="15" thickBot="1">
      <c r="A493" s="441" t="s">
        <v>1770</v>
      </c>
      <c r="B493" s="442" t="s">
        <v>1180</v>
      </c>
      <c r="C493" s="443" t="s">
        <v>1181</v>
      </c>
      <c r="D493" s="444" t="s">
        <v>1771</v>
      </c>
    </row>
    <row r="494" spans="1:4" ht="15" thickBot="1">
      <c r="A494" s="445" t="s">
        <v>1772</v>
      </c>
      <c r="B494" s="446" t="s">
        <v>1726</v>
      </c>
      <c r="C494" s="447"/>
      <c r="D494" s="448"/>
    </row>
    <row r="495" spans="1:4">
      <c r="A495" s="450" t="s">
        <v>1188</v>
      </c>
      <c r="B495" s="765">
        <v>5</v>
      </c>
      <c r="C495" s="451"/>
      <c r="D495" s="452"/>
    </row>
    <row r="496" spans="1:4">
      <c r="A496" s="453" t="s">
        <v>1191</v>
      </c>
      <c r="B496" s="766"/>
      <c r="C496" s="454"/>
      <c r="D496" s="455"/>
    </row>
    <row r="497" spans="1:4">
      <c r="A497" s="456" t="s">
        <v>1192</v>
      </c>
      <c r="B497" s="766"/>
      <c r="C497" s="457"/>
      <c r="D497" s="458"/>
    </row>
    <row r="498" spans="1:4">
      <c r="A498" s="456" t="s">
        <v>1194</v>
      </c>
      <c r="B498" s="766"/>
      <c r="C498" s="457"/>
      <c r="D498" s="458"/>
    </row>
    <row r="499" spans="1:4">
      <c r="A499" s="453" t="s">
        <v>1195</v>
      </c>
      <c r="B499" s="766"/>
      <c r="C499" s="457"/>
      <c r="D499" s="459"/>
    </row>
    <row r="500" spans="1:4">
      <c r="A500" s="453" t="s">
        <v>1196</v>
      </c>
      <c r="B500" s="766"/>
      <c r="C500" s="457"/>
      <c r="D500" s="459"/>
    </row>
    <row r="501" spans="1:4">
      <c r="A501" s="453" t="s">
        <v>1215</v>
      </c>
      <c r="B501" s="766"/>
      <c r="C501" s="457">
        <v>2</v>
      </c>
      <c r="D501" s="459"/>
    </row>
    <row r="502" spans="1:4">
      <c r="A502" s="453" t="s">
        <v>1198</v>
      </c>
      <c r="B502" s="766"/>
      <c r="C502" s="454"/>
      <c r="D502" s="460"/>
    </row>
    <row r="503" spans="1:4">
      <c r="A503" s="456" t="s">
        <v>1199</v>
      </c>
      <c r="B503" s="766"/>
      <c r="C503" s="457"/>
      <c r="D503" s="459"/>
    </row>
    <row r="504" spans="1:4" ht="15" thickBot="1">
      <c r="A504" s="461" t="s">
        <v>1201</v>
      </c>
      <c r="B504" s="767"/>
      <c r="C504" s="462">
        <v>4</v>
      </c>
      <c r="D504" s="463"/>
    </row>
    <row r="505" spans="1:4" ht="15" thickBot="1">
      <c r="A505" s="464" t="s">
        <v>387</v>
      </c>
      <c r="B505" s="465">
        <v>5</v>
      </c>
      <c r="C505" s="491">
        <f>SUM(C495:C504)</f>
        <v>6</v>
      </c>
      <c r="D505" s="467">
        <f>B505*C505</f>
        <v>30</v>
      </c>
    </row>
    <row r="506" spans="1:4">
      <c r="A506" s="450" t="s">
        <v>1202</v>
      </c>
      <c r="B506" s="765">
        <v>5</v>
      </c>
      <c r="C506" s="468"/>
      <c r="D506" s="469"/>
    </row>
    <row r="507" spans="1:4" ht="27.6">
      <c r="A507" s="470" t="s">
        <v>1216</v>
      </c>
      <c r="B507" s="768"/>
      <c r="C507" s="457"/>
      <c r="D507" s="471"/>
    </row>
    <row r="508" spans="1:4" ht="27.6">
      <c r="A508" s="470" t="s">
        <v>1775</v>
      </c>
      <c r="B508" s="768"/>
      <c r="C508" s="457"/>
      <c r="D508" s="471"/>
    </row>
    <row r="509" spans="1:4">
      <c r="A509" s="470" t="s">
        <v>1206</v>
      </c>
      <c r="B509" s="768"/>
      <c r="C509" s="472"/>
      <c r="D509" s="471"/>
    </row>
    <row r="510" spans="1:4">
      <c r="A510" s="470" t="s">
        <v>1217</v>
      </c>
      <c r="B510" s="768"/>
      <c r="C510" s="472"/>
      <c r="D510" s="471"/>
    </row>
    <row r="511" spans="1:4" ht="15" thickBot="1">
      <c r="A511" s="473" t="s">
        <v>1208</v>
      </c>
      <c r="B511" s="769"/>
      <c r="C511" s="474">
        <v>2</v>
      </c>
      <c r="D511" s="475"/>
    </row>
    <row r="512" spans="1:4" ht="15" thickBot="1">
      <c r="A512" s="464" t="s">
        <v>387</v>
      </c>
      <c r="B512" s="465">
        <v>5</v>
      </c>
      <c r="C512" s="491">
        <f>SUM(C506:C511)</f>
        <v>2</v>
      </c>
      <c r="D512" s="477">
        <f>B512*C512</f>
        <v>10</v>
      </c>
    </row>
    <row r="513" spans="1:4">
      <c r="A513" s="450" t="s">
        <v>1209</v>
      </c>
      <c r="B513" s="765">
        <v>3</v>
      </c>
      <c r="C513" s="478"/>
      <c r="D513" s="479"/>
    </row>
    <row r="514" spans="1:4">
      <c r="A514" s="453" t="s">
        <v>1211</v>
      </c>
      <c r="B514" s="770"/>
      <c r="C514" s="457"/>
      <c r="D514" s="471"/>
    </row>
    <row r="515" spans="1:4">
      <c r="A515" s="456" t="s">
        <v>1212</v>
      </c>
      <c r="B515" s="770"/>
      <c r="C515" s="457">
        <v>6</v>
      </c>
      <c r="D515" s="471"/>
    </row>
    <row r="516" spans="1:4">
      <c r="A516" s="456" t="s">
        <v>1213</v>
      </c>
      <c r="B516" s="770"/>
      <c r="C516" s="457"/>
      <c r="D516" s="471"/>
    </row>
    <row r="517" spans="1:4" ht="15" thickBot="1">
      <c r="A517" s="461" t="s">
        <v>1214</v>
      </c>
      <c r="B517" s="770"/>
      <c r="C517" s="472"/>
      <c r="D517" s="471"/>
    </row>
    <row r="518" spans="1:4" ht="15" thickBot="1">
      <c r="A518" s="480" t="s">
        <v>387</v>
      </c>
      <c r="B518" s="481">
        <v>3</v>
      </c>
      <c r="C518" s="467">
        <f>SUM(C513:C517)</f>
        <v>6</v>
      </c>
      <c r="D518" s="482">
        <f>B518*C518</f>
        <v>18</v>
      </c>
    </row>
    <row r="519" spans="1:4" ht="15" thickBot="1">
      <c r="A519" s="760" t="s">
        <v>1774</v>
      </c>
      <c r="B519" s="761"/>
      <c r="C519" s="762"/>
      <c r="D519" s="483">
        <f>D505+D512+D518</f>
        <v>58</v>
      </c>
    </row>
    <row r="522" spans="1:4" ht="18.600000000000001" thickBot="1">
      <c r="A522" s="763" t="s">
        <v>2169</v>
      </c>
      <c r="B522" s="764"/>
      <c r="C522" s="764"/>
      <c r="D522" s="764"/>
    </row>
    <row r="523" spans="1:4" ht="15" thickBot="1">
      <c r="A523" s="441" t="s">
        <v>1770</v>
      </c>
      <c r="B523" s="442" t="s">
        <v>1180</v>
      </c>
      <c r="C523" s="443" t="s">
        <v>1181</v>
      </c>
      <c r="D523" s="444" t="s">
        <v>1771</v>
      </c>
    </row>
    <row r="524" spans="1:4" ht="15" thickBot="1">
      <c r="A524" s="445" t="s">
        <v>1772</v>
      </c>
      <c r="B524" s="446" t="s">
        <v>1726</v>
      </c>
      <c r="C524" s="447"/>
      <c r="D524" s="448"/>
    </row>
    <row r="525" spans="1:4">
      <c r="A525" s="450" t="s">
        <v>1188</v>
      </c>
      <c r="B525" s="765">
        <v>5</v>
      </c>
      <c r="C525" s="451"/>
      <c r="D525" s="452"/>
    </row>
    <row r="526" spans="1:4">
      <c r="A526" s="453" t="s">
        <v>1191</v>
      </c>
      <c r="B526" s="766"/>
      <c r="C526" s="454"/>
      <c r="D526" s="455"/>
    </row>
    <row r="527" spans="1:4">
      <c r="A527" s="456" t="s">
        <v>1192</v>
      </c>
      <c r="B527" s="766"/>
      <c r="C527" s="457"/>
      <c r="D527" s="458"/>
    </row>
    <row r="528" spans="1:4">
      <c r="A528" s="456" t="s">
        <v>1194</v>
      </c>
      <c r="B528" s="766"/>
      <c r="C528" s="457"/>
      <c r="D528" s="458"/>
    </row>
    <row r="529" spans="1:4">
      <c r="A529" s="453" t="s">
        <v>1195</v>
      </c>
      <c r="B529" s="766"/>
      <c r="C529" s="457"/>
      <c r="D529" s="459"/>
    </row>
    <row r="530" spans="1:4">
      <c r="A530" s="453" t="s">
        <v>1196</v>
      </c>
      <c r="B530" s="766"/>
      <c r="C530" s="457"/>
      <c r="D530" s="459"/>
    </row>
    <row r="531" spans="1:4">
      <c r="A531" s="453" t="s">
        <v>1215</v>
      </c>
      <c r="B531" s="766"/>
      <c r="C531" s="457">
        <v>2</v>
      </c>
      <c r="D531" s="459"/>
    </row>
    <row r="532" spans="1:4">
      <c r="A532" s="453" t="s">
        <v>1198</v>
      </c>
      <c r="B532" s="766"/>
      <c r="C532" s="454"/>
      <c r="D532" s="460"/>
    </row>
    <row r="533" spans="1:4">
      <c r="A533" s="456" t="s">
        <v>1199</v>
      </c>
      <c r="B533" s="766"/>
      <c r="C533" s="457"/>
      <c r="D533" s="459"/>
    </row>
    <row r="534" spans="1:4" ht="15" thickBot="1">
      <c r="A534" s="461" t="s">
        <v>1201</v>
      </c>
      <c r="B534" s="767"/>
      <c r="C534" s="462">
        <v>4</v>
      </c>
      <c r="D534" s="463"/>
    </row>
    <row r="535" spans="1:4" ht="15" thickBot="1">
      <c r="A535" s="464" t="s">
        <v>387</v>
      </c>
      <c r="B535" s="465">
        <v>5</v>
      </c>
      <c r="C535" s="491">
        <f>SUM(C525:C534)</f>
        <v>6</v>
      </c>
      <c r="D535" s="467">
        <f>B535*C535</f>
        <v>30</v>
      </c>
    </row>
    <row r="536" spans="1:4">
      <c r="A536" s="450" t="s">
        <v>1202</v>
      </c>
      <c r="B536" s="765">
        <v>5</v>
      </c>
      <c r="C536" s="468"/>
      <c r="D536" s="469"/>
    </row>
    <row r="537" spans="1:4" ht="27.6">
      <c r="A537" s="470" t="s">
        <v>1216</v>
      </c>
      <c r="B537" s="768"/>
      <c r="C537" s="457"/>
      <c r="D537" s="471"/>
    </row>
    <row r="538" spans="1:4" ht="27.6">
      <c r="A538" s="470" t="s">
        <v>1775</v>
      </c>
      <c r="B538" s="768"/>
      <c r="C538" s="457"/>
      <c r="D538" s="471"/>
    </row>
    <row r="539" spans="1:4">
      <c r="A539" s="470" t="s">
        <v>1206</v>
      </c>
      <c r="B539" s="768"/>
      <c r="C539" s="472"/>
      <c r="D539" s="471"/>
    </row>
    <row r="540" spans="1:4">
      <c r="A540" s="470" t="s">
        <v>1217</v>
      </c>
      <c r="B540" s="768"/>
      <c r="C540" s="472"/>
      <c r="D540" s="471"/>
    </row>
    <row r="541" spans="1:4" ht="15" thickBot="1">
      <c r="A541" s="473" t="s">
        <v>1208</v>
      </c>
      <c r="B541" s="769"/>
      <c r="C541" s="474">
        <v>2</v>
      </c>
      <c r="D541" s="475"/>
    </row>
    <row r="542" spans="1:4" ht="15" thickBot="1">
      <c r="A542" s="464" t="s">
        <v>387</v>
      </c>
      <c r="B542" s="465">
        <v>5</v>
      </c>
      <c r="C542" s="491">
        <f>SUM(C536:C541)</f>
        <v>2</v>
      </c>
      <c r="D542" s="477">
        <f>B542*C542</f>
        <v>10</v>
      </c>
    </row>
    <row r="543" spans="1:4">
      <c r="A543" s="450" t="s">
        <v>1209</v>
      </c>
      <c r="B543" s="765">
        <v>3</v>
      </c>
      <c r="C543" s="478"/>
      <c r="D543" s="479"/>
    </row>
    <row r="544" spans="1:4">
      <c r="A544" s="453" t="s">
        <v>1211</v>
      </c>
      <c r="B544" s="770"/>
      <c r="C544" s="457"/>
      <c r="D544" s="471"/>
    </row>
    <row r="545" spans="1:4">
      <c r="A545" s="456" t="s">
        <v>1212</v>
      </c>
      <c r="B545" s="770"/>
      <c r="C545" s="457">
        <v>6</v>
      </c>
      <c r="D545" s="471"/>
    </row>
    <row r="546" spans="1:4">
      <c r="A546" s="456" t="s">
        <v>1213</v>
      </c>
      <c r="B546" s="770"/>
      <c r="C546" s="457"/>
      <c r="D546" s="471"/>
    </row>
    <row r="547" spans="1:4" ht="15" thickBot="1">
      <c r="A547" s="461" t="s">
        <v>1214</v>
      </c>
      <c r="B547" s="770"/>
      <c r="C547" s="472"/>
      <c r="D547" s="471"/>
    </row>
    <row r="548" spans="1:4" ht="15" thickBot="1">
      <c r="A548" s="480" t="s">
        <v>387</v>
      </c>
      <c r="B548" s="481">
        <v>3</v>
      </c>
      <c r="C548" s="467">
        <f>SUM(C543:C547)</f>
        <v>6</v>
      </c>
      <c r="D548" s="482">
        <f>B548*C548</f>
        <v>18</v>
      </c>
    </row>
    <row r="549" spans="1:4" ht="15" thickBot="1">
      <c r="A549" s="760" t="s">
        <v>1774</v>
      </c>
      <c r="B549" s="761"/>
      <c r="C549" s="762"/>
      <c r="D549" s="483">
        <f>D535+D542+D548</f>
        <v>58</v>
      </c>
    </row>
    <row r="552" spans="1:4" ht="18.600000000000001" thickBot="1">
      <c r="A552" s="763" t="s">
        <v>2170</v>
      </c>
      <c r="B552" s="764"/>
      <c r="C552" s="764"/>
      <c r="D552" s="764"/>
    </row>
    <row r="553" spans="1:4" ht="15" thickBot="1">
      <c r="A553" s="441" t="s">
        <v>1770</v>
      </c>
      <c r="B553" s="442" t="s">
        <v>1180</v>
      </c>
      <c r="C553" s="443" t="s">
        <v>1181</v>
      </c>
      <c r="D553" s="444" t="s">
        <v>1771</v>
      </c>
    </row>
    <row r="554" spans="1:4" ht="15" thickBot="1">
      <c r="A554" s="445" t="s">
        <v>1772</v>
      </c>
      <c r="B554" s="446" t="s">
        <v>1726</v>
      </c>
      <c r="C554" s="447"/>
      <c r="D554" s="448"/>
    </row>
    <row r="555" spans="1:4">
      <c r="A555" s="450" t="s">
        <v>1188</v>
      </c>
      <c r="B555" s="765">
        <v>5</v>
      </c>
      <c r="C555" s="451"/>
      <c r="D555" s="452"/>
    </row>
    <row r="556" spans="1:4">
      <c r="A556" s="453" t="s">
        <v>1191</v>
      </c>
      <c r="B556" s="766"/>
      <c r="C556" s="454"/>
      <c r="D556" s="455"/>
    </row>
    <row r="557" spans="1:4">
      <c r="A557" s="456" t="s">
        <v>1192</v>
      </c>
      <c r="B557" s="766"/>
      <c r="C557" s="457"/>
      <c r="D557" s="458"/>
    </row>
    <row r="558" spans="1:4">
      <c r="A558" s="456" t="s">
        <v>1194</v>
      </c>
      <c r="B558" s="766"/>
      <c r="C558" s="457"/>
      <c r="D558" s="458"/>
    </row>
    <row r="559" spans="1:4">
      <c r="A559" s="453" t="s">
        <v>1195</v>
      </c>
      <c r="B559" s="766"/>
      <c r="C559" s="457"/>
      <c r="D559" s="459"/>
    </row>
    <row r="560" spans="1:4">
      <c r="A560" s="453" t="s">
        <v>1196</v>
      </c>
      <c r="B560" s="766"/>
      <c r="C560" s="457"/>
      <c r="D560" s="459"/>
    </row>
    <row r="561" spans="1:4">
      <c r="A561" s="453" t="s">
        <v>1215</v>
      </c>
      <c r="B561" s="766"/>
      <c r="C561" s="457">
        <v>2</v>
      </c>
      <c r="D561" s="459"/>
    </row>
    <row r="562" spans="1:4">
      <c r="A562" s="453" t="s">
        <v>1198</v>
      </c>
      <c r="B562" s="766"/>
      <c r="C562" s="454"/>
      <c r="D562" s="460"/>
    </row>
    <row r="563" spans="1:4">
      <c r="A563" s="456" t="s">
        <v>1199</v>
      </c>
      <c r="B563" s="766"/>
      <c r="C563" s="457"/>
      <c r="D563" s="459"/>
    </row>
    <row r="564" spans="1:4" ht="15" thickBot="1">
      <c r="A564" s="461" t="s">
        <v>1201</v>
      </c>
      <c r="B564" s="767"/>
      <c r="C564" s="462">
        <v>4</v>
      </c>
      <c r="D564" s="463"/>
    </row>
    <row r="565" spans="1:4" ht="15" thickBot="1">
      <c r="A565" s="464" t="s">
        <v>387</v>
      </c>
      <c r="B565" s="465">
        <v>5</v>
      </c>
      <c r="C565" s="491">
        <f>SUM(C555:C564)</f>
        <v>6</v>
      </c>
      <c r="D565" s="467">
        <f>B565*C565</f>
        <v>30</v>
      </c>
    </row>
    <row r="566" spans="1:4">
      <c r="A566" s="450" t="s">
        <v>1202</v>
      </c>
      <c r="B566" s="765">
        <v>5</v>
      </c>
      <c r="C566" s="468"/>
      <c r="D566" s="469"/>
    </row>
    <row r="567" spans="1:4" ht="27.6">
      <c r="A567" s="470" t="s">
        <v>1216</v>
      </c>
      <c r="B567" s="768"/>
      <c r="C567" s="457"/>
      <c r="D567" s="471"/>
    </row>
    <row r="568" spans="1:4" ht="27.6">
      <c r="A568" s="470" t="s">
        <v>1775</v>
      </c>
      <c r="B568" s="768"/>
      <c r="C568" s="457"/>
      <c r="D568" s="471"/>
    </row>
    <row r="569" spans="1:4">
      <c r="A569" s="470" t="s">
        <v>1206</v>
      </c>
      <c r="B569" s="768"/>
      <c r="C569" s="472"/>
      <c r="D569" s="471"/>
    </row>
    <row r="570" spans="1:4">
      <c r="A570" s="470" t="s">
        <v>1217</v>
      </c>
      <c r="B570" s="768"/>
      <c r="C570" s="472"/>
      <c r="D570" s="471"/>
    </row>
    <row r="571" spans="1:4" ht="15" thickBot="1">
      <c r="A571" s="473" t="s">
        <v>1208</v>
      </c>
      <c r="B571" s="769"/>
      <c r="C571" s="474">
        <v>2</v>
      </c>
      <c r="D571" s="475"/>
    </row>
    <row r="572" spans="1:4" ht="15" thickBot="1">
      <c r="A572" s="464" t="s">
        <v>387</v>
      </c>
      <c r="B572" s="465">
        <v>5</v>
      </c>
      <c r="C572" s="491">
        <f>SUM(C566:C571)</f>
        <v>2</v>
      </c>
      <c r="D572" s="477">
        <f>B572*C572</f>
        <v>10</v>
      </c>
    </row>
    <row r="573" spans="1:4">
      <c r="A573" s="450" t="s">
        <v>1209</v>
      </c>
      <c r="B573" s="765">
        <v>3</v>
      </c>
      <c r="C573" s="478"/>
      <c r="D573" s="479"/>
    </row>
    <row r="574" spans="1:4">
      <c r="A574" s="453" t="s">
        <v>1211</v>
      </c>
      <c r="B574" s="770"/>
      <c r="C574" s="457"/>
      <c r="D574" s="471"/>
    </row>
    <row r="575" spans="1:4">
      <c r="A575" s="456" t="s">
        <v>1212</v>
      </c>
      <c r="B575" s="770"/>
      <c r="C575" s="457">
        <v>6</v>
      </c>
      <c r="D575" s="471"/>
    </row>
    <row r="576" spans="1:4">
      <c r="A576" s="456" t="s">
        <v>1213</v>
      </c>
      <c r="B576" s="770"/>
      <c r="C576" s="457"/>
      <c r="D576" s="471"/>
    </row>
    <row r="577" spans="1:4" ht="15" thickBot="1">
      <c r="A577" s="461" t="s">
        <v>1214</v>
      </c>
      <c r="B577" s="770"/>
      <c r="C577" s="472"/>
      <c r="D577" s="471"/>
    </row>
    <row r="578" spans="1:4" ht="15" thickBot="1">
      <c r="A578" s="480" t="s">
        <v>387</v>
      </c>
      <c r="B578" s="481">
        <v>3</v>
      </c>
      <c r="C578" s="467">
        <f>SUM(C573:C577)</f>
        <v>6</v>
      </c>
      <c r="D578" s="482">
        <f>B578*C578</f>
        <v>18</v>
      </c>
    </row>
    <row r="579" spans="1:4" ht="15" thickBot="1">
      <c r="A579" s="760" t="s">
        <v>1774</v>
      </c>
      <c r="B579" s="761"/>
      <c r="C579" s="762"/>
      <c r="D579" s="483">
        <f>D565+D572+D578</f>
        <v>58</v>
      </c>
    </row>
    <row r="582" spans="1:4" ht="18.600000000000001" thickBot="1">
      <c r="A582" s="763" t="s">
        <v>2171</v>
      </c>
      <c r="B582" s="764"/>
      <c r="C582" s="764"/>
      <c r="D582" s="764"/>
    </row>
    <row r="583" spans="1:4" ht="15" thickBot="1">
      <c r="A583" s="441" t="s">
        <v>1770</v>
      </c>
      <c r="B583" s="442" t="s">
        <v>1180</v>
      </c>
      <c r="C583" s="443" t="s">
        <v>1181</v>
      </c>
      <c r="D583" s="444" t="s">
        <v>1771</v>
      </c>
    </row>
    <row r="584" spans="1:4" ht="15" thickBot="1">
      <c r="A584" s="445" t="s">
        <v>1772</v>
      </c>
      <c r="B584" s="446" t="s">
        <v>1726</v>
      </c>
      <c r="C584" s="447"/>
      <c r="D584" s="448"/>
    </row>
    <row r="585" spans="1:4">
      <c r="A585" s="450" t="s">
        <v>1188</v>
      </c>
      <c r="B585" s="765">
        <v>5</v>
      </c>
      <c r="C585" s="451"/>
      <c r="D585" s="452"/>
    </row>
    <row r="586" spans="1:4">
      <c r="A586" s="453" t="s">
        <v>1191</v>
      </c>
      <c r="B586" s="766"/>
      <c r="C586" s="454"/>
      <c r="D586" s="455"/>
    </row>
    <row r="587" spans="1:4">
      <c r="A587" s="456" t="s">
        <v>1192</v>
      </c>
      <c r="B587" s="766"/>
      <c r="C587" s="457"/>
      <c r="D587" s="458"/>
    </row>
    <row r="588" spans="1:4">
      <c r="A588" s="456" t="s">
        <v>1194</v>
      </c>
      <c r="B588" s="766"/>
      <c r="C588" s="457"/>
      <c r="D588" s="458"/>
    </row>
    <row r="589" spans="1:4">
      <c r="A589" s="453" t="s">
        <v>1195</v>
      </c>
      <c r="B589" s="766"/>
      <c r="C589" s="457"/>
      <c r="D589" s="459"/>
    </row>
    <row r="590" spans="1:4">
      <c r="A590" s="453" t="s">
        <v>1196</v>
      </c>
      <c r="B590" s="766"/>
      <c r="C590" s="457"/>
      <c r="D590" s="459"/>
    </row>
    <row r="591" spans="1:4">
      <c r="A591" s="453" t="s">
        <v>1215</v>
      </c>
      <c r="B591" s="766"/>
      <c r="C591" s="457">
        <v>2</v>
      </c>
      <c r="D591" s="459"/>
    </row>
    <row r="592" spans="1:4">
      <c r="A592" s="453" t="s">
        <v>1198</v>
      </c>
      <c r="B592" s="766"/>
      <c r="C592" s="454"/>
      <c r="D592" s="460"/>
    </row>
    <row r="593" spans="1:4">
      <c r="A593" s="456" t="s">
        <v>1199</v>
      </c>
      <c r="B593" s="766"/>
      <c r="C593" s="457"/>
      <c r="D593" s="459"/>
    </row>
    <row r="594" spans="1:4" ht="15" thickBot="1">
      <c r="A594" s="461" t="s">
        <v>1201</v>
      </c>
      <c r="B594" s="767"/>
      <c r="C594" s="462">
        <v>4</v>
      </c>
      <c r="D594" s="463"/>
    </row>
    <row r="595" spans="1:4" ht="15" thickBot="1">
      <c r="A595" s="464" t="s">
        <v>387</v>
      </c>
      <c r="B595" s="465">
        <v>5</v>
      </c>
      <c r="C595" s="491">
        <f>SUM(C585:C594)</f>
        <v>6</v>
      </c>
      <c r="D595" s="467">
        <f>B595*C595</f>
        <v>30</v>
      </c>
    </row>
    <row r="596" spans="1:4">
      <c r="A596" s="450" t="s">
        <v>1202</v>
      </c>
      <c r="B596" s="765">
        <v>5</v>
      </c>
      <c r="C596" s="468"/>
      <c r="D596" s="469"/>
    </row>
    <row r="597" spans="1:4" ht="27.6">
      <c r="A597" s="470" t="s">
        <v>1216</v>
      </c>
      <c r="B597" s="768"/>
      <c r="C597" s="457"/>
      <c r="D597" s="471"/>
    </row>
    <row r="598" spans="1:4" ht="27.6">
      <c r="A598" s="470" t="s">
        <v>1775</v>
      </c>
      <c r="B598" s="768"/>
      <c r="C598" s="457"/>
      <c r="D598" s="471"/>
    </row>
    <row r="599" spans="1:4">
      <c r="A599" s="470" t="s">
        <v>1206</v>
      </c>
      <c r="B599" s="768"/>
      <c r="C599" s="472"/>
      <c r="D599" s="471"/>
    </row>
    <row r="600" spans="1:4">
      <c r="A600" s="470" t="s">
        <v>1217</v>
      </c>
      <c r="B600" s="768"/>
      <c r="C600" s="472"/>
      <c r="D600" s="471"/>
    </row>
    <row r="601" spans="1:4" ht="15" thickBot="1">
      <c r="A601" s="473" t="s">
        <v>1208</v>
      </c>
      <c r="B601" s="769"/>
      <c r="C601" s="474">
        <v>2</v>
      </c>
      <c r="D601" s="475"/>
    </row>
    <row r="602" spans="1:4" ht="15" thickBot="1">
      <c r="A602" s="464" t="s">
        <v>387</v>
      </c>
      <c r="B602" s="465">
        <v>5</v>
      </c>
      <c r="C602" s="491">
        <f>SUM(C596:C601)</f>
        <v>2</v>
      </c>
      <c r="D602" s="477">
        <f>B602*C602</f>
        <v>10</v>
      </c>
    </row>
    <row r="603" spans="1:4">
      <c r="A603" s="450" t="s">
        <v>1209</v>
      </c>
      <c r="B603" s="765">
        <v>3</v>
      </c>
      <c r="C603" s="478"/>
      <c r="D603" s="479"/>
    </row>
    <row r="604" spans="1:4">
      <c r="A604" s="453" t="s">
        <v>1211</v>
      </c>
      <c r="B604" s="770"/>
      <c r="C604" s="457"/>
      <c r="D604" s="471"/>
    </row>
    <row r="605" spans="1:4">
      <c r="A605" s="456" t="s">
        <v>1212</v>
      </c>
      <c r="B605" s="770"/>
      <c r="C605" s="457">
        <v>6</v>
      </c>
      <c r="D605" s="471"/>
    </row>
    <row r="606" spans="1:4">
      <c r="A606" s="456" t="s">
        <v>1213</v>
      </c>
      <c r="B606" s="770"/>
      <c r="C606" s="457"/>
      <c r="D606" s="471"/>
    </row>
    <row r="607" spans="1:4" ht="15" thickBot="1">
      <c r="A607" s="461" t="s">
        <v>1214</v>
      </c>
      <c r="B607" s="770"/>
      <c r="C607" s="472"/>
      <c r="D607" s="471"/>
    </row>
    <row r="608" spans="1:4" ht="15" thickBot="1">
      <c r="A608" s="480" t="s">
        <v>387</v>
      </c>
      <c r="B608" s="481">
        <v>3</v>
      </c>
      <c r="C608" s="467">
        <f>SUM(C603:C607)</f>
        <v>6</v>
      </c>
      <c r="D608" s="482">
        <f>B608*C608</f>
        <v>18</v>
      </c>
    </row>
    <row r="609" spans="1:4" ht="15" thickBot="1">
      <c r="A609" s="760" t="s">
        <v>1774</v>
      </c>
      <c r="B609" s="761"/>
      <c r="C609" s="762"/>
      <c r="D609" s="483">
        <f>D595+D602+D608</f>
        <v>58</v>
      </c>
    </row>
    <row r="612" spans="1:4" ht="18.600000000000001" thickBot="1">
      <c r="A612" s="763" t="s">
        <v>2140</v>
      </c>
      <c r="B612" s="764"/>
      <c r="C612" s="764"/>
      <c r="D612" s="764"/>
    </row>
    <row r="613" spans="1:4" ht="15" thickBot="1">
      <c r="A613" s="441" t="s">
        <v>1770</v>
      </c>
      <c r="B613" s="442" t="s">
        <v>1180</v>
      </c>
      <c r="C613" s="443" t="s">
        <v>1181</v>
      </c>
      <c r="D613" s="444" t="s">
        <v>1771</v>
      </c>
    </row>
    <row r="614" spans="1:4" ht="15" thickBot="1">
      <c r="A614" s="445" t="s">
        <v>1772</v>
      </c>
      <c r="B614" s="446" t="s">
        <v>1726</v>
      </c>
      <c r="C614" s="447"/>
      <c r="D614" s="448"/>
    </row>
    <row r="615" spans="1:4">
      <c r="A615" s="450" t="s">
        <v>1188</v>
      </c>
      <c r="B615" s="765">
        <v>5</v>
      </c>
      <c r="C615" s="700"/>
      <c r="D615" s="452"/>
    </row>
    <row r="616" spans="1:4">
      <c r="A616" s="453" t="s">
        <v>1191</v>
      </c>
      <c r="B616" s="766"/>
      <c r="C616" s="701"/>
      <c r="D616" s="455"/>
    </row>
    <row r="617" spans="1:4">
      <c r="A617" s="456" t="s">
        <v>1192</v>
      </c>
      <c r="B617" s="766"/>
      <c r="C617" s="702">
        <v>6</v>
      </c>
      <c r="D617" s="458"/>
    </row>
    <row r="618" spans="1:4">
      <c r="A618" s="456" t="s">
        <v>1194</v>
      </c>
      <c r="B618" s="766"/>
      <c r="C618" s="702"/>
      <c r="D618" s="458"/>
    </row>
    <row r="619" spans="1:4">
      <c r="A619" s="453" t="s">
        <v>1195</v>
      </c>
      <c r="B619" s="766"/>
      <c r="C619" s="702"/>
      <c r="D619" s="459"/>
    </row>
    <row r="620" spans="1:4">
      <c r="A620" s="453" t="s">
        <v>1196</v>
      </c>
      <c r="B620" s="766"/>
      <c r="C620" s="702"/>
      <c r="D620" s="459"/>
    </row>
    <row r="621" spans="1:4">
      <c r="A621" s="453" t="s">
        <v>1215</v>
      </c>
      <c r="B621" s="766"/>
      <c r="C621" s="702">
        <v>2</v>
      </c>
      <c r="D621" s="459"/>
    </row>
    <row r="622" spans="1:4">
      <c r="A622" s="453" t="s">
        <v>1198</v>
      </c>
      <c r="B622" s="766"/>
      <c r="C622" s="701"/>
      <c r="D622" s="460"/>
    </row>
    <row r="623" spans="1:4">
      <c r="A623" s="456" t="s">
        <v>1199</v>
      </c>
      <c r="B623" s="766"/>
      <c r="C623" s="702"/>
      <c r="D623" s="459"/>
    </row>
    <row r="624" spans="1:4" ht="15" thickBot="1">
      <c r="A624" s="461" t="s">
        <v>1201</v>
      </c>
      <c r="B624" s="767"/>
      <c r="C624" s="703">
        <v>4</v>
      </c>
      <c r="D624" s="463"/>
    </row>
    <row r="625" spans="1:4" ht="15" thickBot="1">
      <c r="A625" s="464" t="s">
        <v>387</v>
      </c>
      <c r="B625" s="465">
        <v>5</v>
      </c>
      <c r="C625" s="491">
        <f>SUM(C615:C624)</f>
        <v>12</v>
      </c>
      <c r="D625" s="467">
        <f>B625*C625</f>
        <v>60</v>
      </c>
    </row>
    <row r="626" spans="1:4">
      <c r="A626" s="450" t="s">
        <v>1202</v>
      </c>
      <c r="B626" s="765">
        <v>5</v>
      </c>
      <c r="C626" s="468"/>
      <c r="D626" s="469"/>
    </row>
    <row r="627" spans="1:4" ht="27.6">
      <c r="A627" s="470" t="s">
        <v>1216</v>
      </c>
      <c r="B627" s="768"/>
      <c r="C627" s="457"/>
      <c r="D627" s="471"/>
    </row>
    <row r="628" spans="1:4" ht="27.6">
      <c r="A628" s="470" t="s">
        <v>1775</v>
      </c>
      <c r="B628" s="768"/>
      <c r="C628" s="457"/>
      <c r="D628" s="471"/>
    </row>
    <row r="629" spans="1:4">
      <c r="A629" s="470" t="s">
        <v>1206</v>
      </c>
      <c r="B629" s="768"/>
      <c r="C629" s="472"/>
      <c r="D629" s="471"/>
    </row>
    <row r="630" spans="1:4">
      <c r="A630" s="470" t="s">
        <v>1217</v>
      </c>
      <c r="B630" s="768"/>
      <c r="C630" s="472"/>
      <c r="D630" s="471"/>
    </row>
    <row r="631" spans="1:4" ht="15" thickBot="1">
      <c r="A631" s="473" t="s">
        <v>1208</v>
      </c>
      <c r="B631" s="769"/>
      <c r="C631" s="474">
        <v>2</v>
      </c>
      <c r="D631" s="475"/>
    </row>
    <row r="632" spans="1:4" ht="15" thickBot="1">
      <c r="A632" s="464" t="s">
        <v>387</v>
      </c>
      <c r="B632" s="465">
        <v>5</v>
      </c>
      <c r="C632" s="491">
        <f>SUM(C626:C631)</f>
        <v>2</v>
      </c>
      <c r="D632" s="477">
        <f>B632*C632</f>
        <v>10</v>
      </c>
    </row>
    <row r="633" spans="1:4">
      <c r="A633" s="450" t="s">
        <v>1209</v>
      </c>
      <c r="B633" s="765">
        <v>3</v>
      </c>
      <c r="C633" s="478"/>
      <c r="D633" s="479"/>
    </row>
    <row r="634" spans="1:4">
      <c r="A634" s="453" t="s">
        <v>1211</v>
      </c>
      <c r="B634" s="770"/>
      <c r="C634" s="457"/>
      <c r="D634" s="471"/>
    </row>
    <row r="635" spans="1:4">
      <c r="A635" s="456" t="s">
        <v>1212</v>
      </c>
      <c r="B635" s="770"/>
      <c r="C635" s="457">
        <v>6</v>
      </c>
      <c r="D635" s="471"/>
    </row>
    <row r="636" spans="1:4">
      <c r="A636" s="456" t="s">
        <v>1213</v>
      </c>
      <c r="B636" s="770"/>
      <c r="C636" s="457"/>
      <c r="D636" s="471"/>
    </row>
    <row r="637" spans="1:4" ht="15" thickBot="1">
      <c r="A637" s="461" t="s">
        <v>1214</v>
      </c>
      <c r="B637" s="770"/>
      <c r="C637" s="472"/>
      <c r="D637" s="471"/>
    </row>
    <row r="638" spans="1:4" ht="15" thickBot="1">
      <c r="A638" s="480" t="s">
        <v>387</v>
      </c>
      <c r="B638" s="481">
        <v>3</v>
      </c>
      <c r="C638" s="467">
        <f>SUM(C633:C637)</f>
        <v>6</v>
      </c>
      <c r="D638" s="482">
        <f>B638*C638</f>
        <v>18</v>
      </c>
    </row>
    <row r="639" spans="1:4" ht="15" thickBot="1">
      <c r="A639" s="760" t="s">
        <v>1774</v>
      </c>
      <c r="B639" s="761"/>
      <c r="C639" s="762"/>
      <c r="D639" s="483">
        <f>D625+D632+D638</f>
        <v>88</v>
      </c>
    </row>
    <row r="640" spans="1:4">
      <c r="A640" s="487"/>
      <c r="B640" s="488"/>
      <c r="C640" s="488"/>
      <c r="D640" s="489"/>
    </row>
    <row r="642" spans="1:4" ht="18.600000000000001" thickBot="1">
      <c r="A642" s="763" t="s">
        <v>2138</v>
      </c>
      <c r="B642" s="764"/>
      <c r="C642" s="764"/>
      <c r="D642" s="764"/>
    </row>
    <row r="643" spans="1:4" ht="15" thickBot="1">
      <c r="A643" s="441" t="s">
        <v>1770</v>
      </c>
      <c r="B643" s="442" t="s">
        <v>1180</v>
      </c>
      <c r="C643" s="443" t="s">
        <v>1181</v>
      </c>
      <c r="D643" s="444" t="s">
        <v>1771</v>
      </c>
    </row>
    <row r="644" spans="1:4" ht="15" thickBot="1">
      <c r="A644" s="445" t="s">
        <v>1772</v>
      </c>
      <c r="B644" s="446" t="s">
        <v>1726</v>
      </c>
      <c r="C644" s="447"/>
      <c r="D644" s="448"/>
    </row>
    <row r="645" spans="1:4">
      <c r="A645" s="450" t="s">
        <v>1188</v>
      </c>
      <c r="B645" s="765">
        <v>5</v>
      </c>
      <c r="C645" s="700"/>
      <c r="D645" s="452"/>
    </row>
    <row r="646" spans="1:4">
      <c r="A646" s="453" t="s">
        <v>1191</v>
      </c>
      <c r="B646" s="766"/>
      <c r="C646" s="701"/>
      <c r="D646" s="455"/>
    </row>
    <row r="647" spans="1:4">
      <c r="A647" s="456" t="s">
        <v>1192</v>
      </c>
      <c r="B647" s="766"/>
      <c r="C647" s="702">
        <v>6</v>
      </c>
      <c r="D647" s="458"/>
    </row>
    <row r="648" spans="1:4">
      <c r="A648" s="456" t="s">
        <v>1194</v>
      </c>
      <c r="B648" s="766"/>
      <c r="C648" s="702"/>
      <c r="D648" s="458"/>
    </row>
    <row r="649" spans="1:4">
      <c r="A649" s="453" t="s">
        <v>1195</v>
      </c>
      <c r="B649" s="766"/>
      <c r="C649" s="702"/>
      <c r="D649" s="459"/>
    </row>
    <row r="650" spans="1:4">
      <c r="A650" s="453" t="s">
        <v>1196</v>
      </c>
      <c r="B650" s="766"/>
      <c r="C650" s="702"/>
      <c r="D650" s="459"/>
    </row>
    <row r="651" spans="1:4">
      <c r="A651" s="453" t="s">
        <v>1215</v>
      </c>
      <c r="B651" s="766"/>
      <c r="C651" s="702">
        <v>2</v>
      </c>
      <c r="D651" s="459"/>
    </row>
    <row r="652" spans="1:4">
      <c r="A652" s="453" t="s">
        <v>1198</v>
      </c>
      <c r="B652" s="766"/>
      <c r="C652" s="701"/>
      <c r="D652" s="460"/>
    </row>
    <row r="653" spans="1:4">
      <c r="A653" s="456" t="s">
        <v>1199</v>
      </c>
      <c r="B653" s="766"/>
      <c r="C653" s="702"/>
      <c r="D653" s="459"/>
    </row>
    <row r="654" spans="1:4" ht="15" thickBot="1">
      <c r="A654" s="461" t="s">
        <v>1201</v>
      </c>
      <c r="B654" s="767"/>
      <c r="C654" s="703">
        <v>4</v>
      </c>
      <c r="D654" s="463"/>
    </row>
    <row r="655" spans="1:4" ht="15" thickBot="1">
      <c r="A655" s="464" t="s">
        <v>387</v>
      </c>
      <c r="B655" s="465">
        <v>5</v>
      </c>
      <c r="C655" s="491">
        <f>SUM(C645:C654)</f>
        <v>12</v>
      </c>
      <c r="D655" s="467">
        <f>B655*C655</f>
        <v>60</v>
      </c>
    </row>
    <row r="656" spans="1:4">
      <c r="A656" s="450" t="s">
        <v>1202</v>
      </c>
      <c r="B656" s="765">
        <v>5</v>
      </c>
      <c r="C656" s="468"/>
      <c r="D656" s="469"/>
    </row>
    <row r="657" spans="1:4" ht="27.6">
      <c r="A657" s="470" t="s">
        <v>1216</v>
      </c>
      <c r="B657" s="768"/>
      <c r="C657" s="457"/>
      <c r="D657" s="471"/>
    </row>
    <row r="658" spans="1:4" ht="27.6">
      <c r="A658" s="470" t="s">
        <v>1775</v>
      </c>
      <c r="B658" s="768"/>
      <c r="C658" s="457"/>
      <c r="D658" s="471"/>
    </row>
    <row r="659" spans="1:4">
      <c r="A659" s="470" t="s">
        <v>1206</v>
      </c>
      <c r="B659" s="768"/>
      <c r="C659" s="472"/>
      <c r="D659" s="471"/>
    </row>
    <row r="660" spans="1:4">
      <c r="A660" s="470" t="s">
        <v>1217</v>
      </c>
      <c r="B660" s="768"/>
      <c r="C660" s="472"/>
      <c r="D660" s="471"/>
    </row>
    <row r="661" spans="1:4" ht="15" thickBot="1">
      <c r="A661" s="473" t="s">
        <v>1208</v>
      </c>
      <c r="B661" s="769"/>
      <c r="C661" s="474">
        <v>2</v>
      </c>
      <c r="D661" s="475"/>
    </row>
    <row r="662" spans="1:4" ht="15" thickBot="1">
      <c r="A662" s="464" t="s">
        <v>387</v>
      </c>
      <c r="B662" s="465">
        <v>5</v>
      </c>
      <c r="C662" s="491">
        <f>SUM(C656:C661)</f>
        <v>2</v>
      </c>
      <c r="D662" s="477">
        <f>B662*C662</f>
        <v>10</v>
      </c>
    </row>
    <row r="663" spans="1:4">
      <c r="A663" s="450" t="s">
        <v>1209</v>
      </c>
      <c r="B663" s="765">
        <v>3</v>
      </c>
      <c r="C663" s="478"/>
      <c r="D663" s="479"/>
    </row>
    <row r="664" spans="1:4">
      <c r="A664" s="453" t="s">
        <v>1211</v>
      </c>
      <c r="B664" s="770"/>
      <c r="C664" s="457"/>
      <c r="D664" s="471"/>
    </row>
    <row r="665" spans="1:4">
      <c r="A665" s="456" t="s">
        <v>1212</v>
      </c>
      <c r="B665" s="770"/>
      <c r="C665" s="457">
        <v>6</v>
      </c>
      <c r="D665" s="471"/>
    </row>
    <row r="666" spans="1:4">
      <c r="A666" s="456" t="s">
        <v>1213</v>
      </c>
      <c r="B666" s="770"/>
      <c r="C666" s="457"/>
      <c r="D666" s="471"/>
    </row>
    <row r="667" spans="1:4" ht="15" thickBot="1">
      <c r="A667" s="461" t="s">
        <v>1214</v>
      </c>
      <c r="B667" s="770"/>
      <c r="C667" s="472"/>
      <c r="D667" s="471"/>
    </row>
    <row r="668" spans="1:4" ht="15" thickBot="1">
      <c r="A668" s="480" t="s">
        <v>387</v>
      </c>
      <c r="B668" s="481">
        <v>3</v>
      </c>
      <c r="C668" s="467">
        <f>SUM(C663:C667)</f>
        <v>6</v>
      </c>
      <c r="D668" s="482">
        <f>B668*C668</f>
        <v>18</v>
      </c>
    </row>
    <row r="669" spans="1:4" ht="15" thickBot="1">
      <c r="A669" s="760" t="s">
        <v>1774</v>
      </c>
      <c r="B669" s="761"/>
      <c r="C669" s="762"/>
      <c r="D669" s="483">
        <f>D655+D662+D668</f>
        <v>88</v>
      </c>
    </row>
    <row r="670" spans="1:4">
      <c r="A670" s="487"/>
      <c r="B670" s="488"/>
      <c r="C670" s="488"/>
      <c r="D670" s="489"/>
    </row>
    <row r="671" spans="1:4">
      <c r="A671" s="487"/>
      <c r="B671" s="488"/>
      <c r="C671" s="488"/>
      <c r="D671" s="489"/>
    </row>
    <row r="672" spans="1:4" ht="18.600000000000001" thickBot="1">
      <c r="A672" s="763" t="s">
        <v>2139</v>
      </c>
      <c r="B672" s="764"/>
      <c r="C672" s="764"/>
      <c r="D672" s="764"/>
    </row>
    <row r="673" spans="1:4" ht="15" thickBot="1">
      <c r="A673" s="441" t="s">
        <v>1770</v>
      </c>
      <c r="B673" s="442" t="s">
        <v>1180</v>
      </c>
      <c r="C673" s="443" t="s">
        <v>1181</v>
      </c>
      <c r="D673" s="444" t="s">
        <v>1771</v>
      </c>
    </row>
    <row r="674" spans="1:4" ht="15" thickBot="1">
      <c r="A674" s="445" t="s">
        <v>1772</v>
      </c>
      <c r="B674" s="446" t="s">
        <v>1726</v>
      </c>
      <c r="C674" s="447"/>
      <c r="D674" s="448"/>
    </row>
    <row r="675" spans="1:4">
      <c r="A675" s="450" t="s">
        <v>1188</v>
      </c>
      <c r="B675" s="765">
        <v>5</v>
      </c>
      <c r="C675" s="700"/>
      <c r="D675" s="452"/>
    </row>
    <row r="676" spans="1:4">
      <c r="A676" s="453" t="s">
        <v>1191</v>
      </c>
      <c r="B676" s="766"/>
      <c r="C676" s="701"/>
      <c r="D676" s="455"/>
    </row>
    <row r="677" spans="1:4">
      <c r="A677" s="456" t="s">
        <v>1192</v>
      </c>
      <c r="B677" s="766"/>
      <c r="C677" s="702">
        <v>6</v>
      </c>
      <c r="D677" s="458"/>
    </row>
    <row r="678" spans="1:4">
      <c r="A678" s="456" t="s">
        <v>1194</v>
      </c>
      <c r="B678" s="766"/>
      <c r="C678" s="702"/>
      <c r="D678" s="458"/>
    </row>
    <row r="679" spans="1:4">
      <c r="A679" s="453" t="s">
        <v>1195</v>
      </c>
      <c r="B679" s="766"/>
      <c r="C679" s="702"/>
      <c r="D679" s="459"/>
    </row>
    <row r="680" spans="1:4">
      <c r="A680" s="453" t="s">
        <v>1196</v>
      </c>
      <c r="B680" s="766"/>
      <c r="C680" s="702"/>
      <c r="D680" s="459"/>
    </row>
    <row r="681" spans="1:4">
      <c r="A681" s="453" t="s">
        <v>1215</v>
      </c>
      <c r="B681" s="766"/>
      <c r="C681" s="702">
        <v>2</v>
      </c>
      <c r="D681" s="459"/>
    </row>
    <row r="682" spans="1:4">
      <c r="A682" s="453" t="s">
        <v>1198</v>
      </c>
      <c r="B682" s="766"/>
      <c r="C682" s="701"/>
      <c r="D682" s="460"/>
    </row>
    <row r="683" spans="1:4">
      <c r="A683" s="456" t="s">
        <v>1199</v>
      </c>
      <c r="B683" s="766"/>
      <c r="C683" s="702"/>
      <c r="D683" s="459"/>
    </row>
    <row r="684" spans="1:4" ht="15" thickBot="1">
      <c r="A684" s="461" t="s">
        <v>1201</v>
      </c>
      <c r="B684" s="767"/>
      <c r="C684" s="703">
        <v>4</v>
      </c>
      <c r="D684" s="463"/>
    </row>
    <row r="685" spans="1:4" ht="15" thickBot="1">
      <c r="A685" s="464" t="s">
        <v>387</v>
      </c>
      <c r="B685" s="465">
        <v>5</v>
      </c>
      <c r="C685" s="491">
        <f>SUM(C675:C684)</f>
        <v>12</v>
      </c>
      <c r="D685" s="467">
        <f>B685*C685</f>
        <v>60</v>
      </c>
    </row>
    <row r="686" spans="1:4">
      <c r="A686" s="450" t="s">
        <v>1202</v>
      </c>
      <c r="B686" s="765">
        <v>5</v>
      </c>
      <c r="C686" s="468"/>
      <c r="D686" s="469"/>
    </row>
    <row r="687" spans="1:4" ht="27.6">
      <c r="A687" s="470" t="s">
        <v>1216</v>
      </c>
      <c r="B687" s="768"/>
      <c r="C687" s="457"/>
      <c r="D687" s="471"/>
    </row>
    <row r="688" spans="1:4" ht="27.6">
      <c r="A688" s="470" t="s">
        <v>1775</v>
      </c>
      <c r="B688" s="768"/>
      <c r="C688" s="457"/>
      <c r="D688" s="471"/>
    </row>
    <row r="689" spans="1:4">
      <c r="A689" s="470" t="s">
        <v>1206</v>
      </c>
      <c r="B689" s="768"/>
      <c r="C689" s="472"/>
      <c r="D689" s="471"/>
    </row>
    <row r="690" spans="1:4">
      <c r="A690" s="470" t="s">
        <v>1217</v>
      </c>
      <c r="B690" s="768"/>
      <c r="C690" s="472"/>
      <c r="D690" s="471"/>
    </row>
    <row r="691" spans="1:4" ht="15" thickBot="1">
      <c r="A691" s="473" t="s">
        <v>1208</v>
      </c>
      <c r="B691" s="769"/>
      <c r="C691" s="474">
        <v>2</v>
      </c>
      <c r="D691" s="475"/>
    </row>
    <row r="692" spans="1:4" ht="15" thickBot="1">
      <c r="A692" s="464" t="s">
        <v>387</v>
      </c>
      <c r="B692" s="465">
        <v>5</v>
      </c>
      <c r="C692" s="491">
        <f>SUM(C686:C691)</f>
        <v>2</v>
      </c>
      <c r="D692" s="477">
        <f>B692*C692</f>
        <v>10</v>
      </c>
    </row>
    <row r="693" spans="1:4">
      <c r="A693" s="450" t="s">
        <v>1209</v>
      </c>
      <c r="B693" s="765">
        <v>3</v>
      </c>
      <c r="C693" s="478"/>
      <c r="D693" s="479"/>
    </row>
    <row r="694" spans="1:4">
      <c r="A694" s="453" t="s">
        <v>1211</v>
      </c>
      <c r="B694" s="770"/>
      <c r="C694" s="457"/>
      <c r="D694" s="471"/>
    </row>
    <row r="695" spans="1:4">
      <c r="A695" s="456" t="s">
        <v>1212</v>
      </c>
      <c r="B695" s="770"/>
      <c r="C695" s="457">
        <v>6</v>
      </c>
      <c r="D695" s="471"/>
    </row>
    <row r="696" spans="1:4">
      <c r="A696" s="456" t="s">
        <v>1213</v>
      </c>
      <c r="B696" s="770"/>
      <c r="C696" s="457"/>
      <c r="D696" s="471"/>
    </row>
    <row r="697" spans="1:4" ht="15" thickBot="1">
      <c r="A697" s="461" t="s">
        <v>1214</v>
      </c>
      <c r="B697" s="770"/>
      <c r="C697" s="472"/>
      <c r="D697" s="471"/>
    </row>
    <row r="698" spans="1:4" ht="15" thickBot="1">
      <c r="A698" s="480" t="s">
        <v>387</v>
      </c>
      <c r="B698" s="481">
        <v>3</v>
      </c>
      <c r="C698" s="467">
        <f>SUM(C693:C697)</f>
        <v>6</v>
      </c>
      <c r="D698" s="482">
        <f>B698*C698</f>
        <v>18</v>
      </c>
    </row>
    <row r="699" spans="1:4" ht="15" thickBot="1">
      <c r="A699" s="760" t="s">
        <v>1774</v>
      </c>
      <c r="B699" s="761"/>
      <c r="C699" s="762"/>
      <c r="D699" s="483">
        <f>D685+D692+D698</f>
        <v>88</v>
      </c>
    </row>
    <row r="702" spans="1:4" ht="18.600000000000001" thickBot="1">
      <c r="A702" s="763" t="s">
        <v>2172</v>
      </c>
      <c r="B702" s="764"/>
      <c r="C702" s="764"/>
      <c r="D702" s="764"/>
    </row>
    <row r="703" spans="1:4" ht="15" thickBot="1">
      <c r="A703" s="441" t="s">
        <v>1770</v>
      </c>
      <c r="B703" s="442" t="s">
        <v>1180</v>
      </c>
      <c r="C703" s="443" t="s">
        <v>1181</v>
      </c>
      <c r="D703" s="444" t="s">
        <v>1771</v>
      </c>
    </row>
    <row r="704" spans="1:4" ht="15" thickBot="1">
      <c r="A704" s="445" t="s">
        <v>1772</v>
      </c>
      <c r="B704" s="446" t="s">
        <v>1726</v>
      </c>
      <c r="C704" s="447"/>
      <c r="D704" s="448"/>
    </row>
    <row r="705" spans="1:4">
      <c r="A705" s="450" t="s">
        <v>1188</v>
      </c>
      <c r="B705" s="765">
        <v>5</v>
      </c>
      <c r="C705" s="451"/>
      <c r="D705" s="452"/>
    </row>
    <row r="706" spans="1:4">
      <c r="A706" s="453" t="s">
        <v>1191</v>
      </c>
      <c r="B706" s="766"/>
      <c r="C706" s="454"/>
      <c r="D706" s="455"/>
    </row>
    <row r="707" spans="1:4">
      <c r="A707" s="456" t="s">
        <v>1192</v>
      </c>
      <c r="B707" s="766"/>
      <c r="C707" s="457"/>
      <c r="D707" s="458"/>
    </row>
    <row r="708" spans="1:4">
      <c r="A708" s="456" t="s">
        <v>1194</v>
      </c>
      <c r="B708" s="766"/>
      <c r="C708" s="457"/>
      <c r="D708" s="458"/>
    </row>
    <row r="709" spans="1:4">
      <c r="A709" s="453" t="s">
        <v>1195</v>
      </c>
      <c r="B709" s="766"/>
      <c r="C709" s="457"/>
      <c r="D709" s="459"/>
    </row>
    <row r="710" spans="1:4">
      <c r="A710" s="453" t="s">
        <v>1196</v>
      </c>
      <c r="B710" s="766"/>
      <c r="C710" s="457"/>
      <c r="D710" s="459"/>
    </row>
    <row r="711" spans="1:4">
      <c r="A711" s="453" t="s">
        <v>1215</v>
      </c>
      <c r="B711" s="766"/>
      <c r="C711" s="457">
        <v>2</v>
      </c>
      <c r="D711" s="459"/>
    </row>
    <row r="712" spans="1:4">
      <c r="A712" s="453" t="s">
        <v>1198</v>
      </c>
      <c r="B712" s="766"/>
      <c r="C712" s="454"/>
      <c r="D712" s="460"/>
    </row>
    <row r="713" spans="1:4">
      <c r="A713" s="456" t="s">
        <v>1199</v>
      </c>
      <c r="B713" s="766"/>
      <c r="C713" s="457"/>
      <c r="D713" s="459"/>
    </row>
    <row r="714" spans="1:4" ht="15" thickBot="1">
      <c r="A714" s="461" t="s">
        <v>1201</v>
      </c>
      <c r="B714" s="767"/>
      <c r="C714" s="462">
        <v>4</v>
      </c>
      <c r="D714" s="463"/>
    </row>
    <row r="715" spans="1:4" ht="15" thickBot="1">
      <c r="A715" s="464" t="s">
        <v>387</v>
      </c>
      <c r="B715" s="465">
        <v>5</v>
      </c>
      <c r="C715" s="491">
        <f>SUM(C705:C714)</f>
        <v>6</v>
      </c>
      <c r="D715" s="467">
        <f>B715*C715</f>
        <v>30</v>
      </c>
    </row>
    <row r="716" spans="1:4">
      <c r="A716" s="450" t="s">
        <v>1202</v>
      </c>
      <c r="B716" s="765">
        <v>5</v>
      </c>
      <c r="C716" s="468"/>
      <c r="D716" s="469"/>
    </row>
    <row r="717" spans="1:4" ht="27.6">
      <c r="A717" s="470" t="s">
        <v>1216</v>
      </c>
      <c r="B717" s="768"/>
      <c r="C717" s="457"/>
      <c r="D717" s="471"/>
    </row>
    <row r="718" spans="1:4" ht="27.6">
      <c r="A718" s="470" t="s">
        <v>1775</v>
      </c>
      <c r="B718" s="768"/>
      <c r="C718" s="457"/>
      <c r="D718" s="471"/>
    </row>
    <row r="719" spans="1:4">
      <c r="A719" s="470" t="s">
        <v>1206</v>
      </c>
      <c r="B719" s="768"/>
      <c r="C719" s="472"/>
      <c r="D719" s="471"/>
    </row>
    <row r="720" spans="1:4">
      <c r="A720" s="470" t="s">
        <v>1217</v>
      </c>
      <c r="B720" s="768"/>
      <c r="C720" s="472"/>
      <c r="D720" s="471"/>
    </row>
    <row r="721" spans="1:4" ht="15" thickBot="1">
      <c r="A721" s="473" t="s">
        <v>1208</v>
      </c>
      <c r="B721" s="769"/>
      <c r="C721" s="474">
        <v>2</v>
      </c>
      <c r="D721" s="475"/>
    </row>
    <row r="722" spans="1:4" ht="15" thickBot="1">
      <c r="A722" s="464" t="s">
        <v>387</v>
      </c>
      <c r="B722" s="465">
        <v>5</v>
      </c>
      <c r="C722" s="491">
        <f>SUM(C716:C721)</f>
        <v>2</v>
      </c>
      <c r="D722" s="477">
        <f>B722*C722</f>
        <v>10</v>
      </c>
    </row>
    <row r="723" spans="1:4">
      <c r="A723" s="450" t="s">
        <v>1209</v>
      </c>
      <c r="B723" s="765">
        <v>3</v>
      </c>
      <c r="C723" s="478"/>
      <c r="D723" s="479"/>
    </row>
    <row r="724" spans="1:4">
      <c r="A724" s="453" t="s">
        <v>1211</v>
      </c>
      <c r="B724" s="770"/>
      <c r="C724" s="457"/>
      <c r="D724" s="471"/>
    </row>
    <row r="725" spans="1:4">
      <c r="A725" s="456" t="s">
        <v>1212</v>
      </c>
      <c r="B725" s="770"/>
      <c r="C725" s="457">
        <v>6</v>
      </c>
      <c r="D725" s="471"/>
    </row>
    <row r="726" spans="1:4">
      <c r="A726" s="456" t="s">
        <v>1213</v>
      </c>
      <c r="B726" s="770"/>
      <c r="C726" s="457"/>
      <c r="D726" s="471"/>
    </row>
    <row r="727" spans="1:4" ht="15" thickBot="1">
      <c r="A727" s="461" t="s">
        <v>1214</v>
      </c>
      <c r="B727" s="770"/>
      <c r="C727" s="472"/>
      <c r="D727" s="471"/>
    </row>
    <row r="728" spans="1:4" ht="15" thickBot="1">
      <c r="A728" s="480" t="s">
        <v>387</v>
      </c>
      <c r="B728" s="481">
        <v>3</v>
      </c>
      <c r="C728" s="467">
        <f>SUM(C723:C727)</f>
        <v>6</v>
      </c>
      <c r="D728" s="482">
        <f>B728*C728</f>
        <v>18</v>
      </c>
    </row>
    <row r="729" spans="1:4" ht="15" thickBot="1">
      <c r="A729" s="760" t="s">
        <v>1774</v>
      </c>
      <c r="B729" s="761"/>
      <c r="C729" s="762"/>
      <c r="D729" s="483">
        <f>D715+D722+D728</f>
        <v>58</v>
      </c>
    </row>
    <row r="732" spans="1:4" ht="18.600000000000001" thickBot="1">
      <c r="A732" s="763" t="s">
        <v>2157</v>
      </c>
      <c r="B732" s="764"/>
      <c r="C732" s="764"/>
      <c r="D732" s="764"/>
    </row>
    <row r="733" spans="1:4" ht="15" thickBot="1">
      <c r="A733" s="441" t="s">
        <v>1770</v>
      </c>
      <c r="B733" s="442" t="s">
        <v>1180</v>
      </c>
      <c r="C733" s="443" t="s">
        <v>1181</v>
      </c>
      <c r="D733" s="444" t="s">
        <v>1771</v>
      </c>
    </row>
    <row r="734" spans="1:4" ht="15" thickBot="1">
      <c r="A734" s="445" t="s">
        <v>1772</v>
      </c>
      <c r="B734" s="446" t="s">
        <v>1726</v>
      </c>
      <c r="C734" s="447"/>
      <c r="D734" s="448"/>
    </row>
    <row r="735" spans="1:4">
      <c r="A735" s="450" t="s">
        <v>1188</v>
      </c>
      <c r="B735" s="765">
        <v>5</v>
      </c>
      <c r="C735" s="451"/>
      <c r="D735" s="452"/>
    </row>
    <row r="736" spans="1:4">
      <c r="A736" s="453" t="s">
        <v>1191</v>
      </c>
      <c r="B736" s="766"/>
      <c r="C736" s="454"/>
      <c r="D736" s="455"/>
    </row>
    <row r="737" spans="1:4">
      <c r="A737" s="456" t="s">
        <v>1192</v>
      </c>
      <c r="B737" s="766"/>
      <c r="C737" s="457"/>
      <c r="D737" s="458"/>
    </row>
    <row r="738" spans="1:4">
      <c r="A738" s="456" t="s">
        <v>1194</v>
      </c>
      <c r="B738" s="766"/>
      <c r="C738" s="457"/>
      <c r="D738" s="458"/>
    </row>
    <row r="739" spans="1:4">
      <c r="A739" s="453" t="s">
        <v>1195</v>
      </c>
      <c r="B739" s="766"/>
      <c r="C739" s="457"/>
      <c r="D739" s="459"/>
    </row>
    <row r="740" spans="1:4">
      <c r="A740" s="453" t="s">
        <v>1196</v>
      </c>
      <c r="B740" s="766"/>
      <c r="C740" s="457"/>
      <c r="D740" s="459"/>
    </row>
    <row r="741" spans="1:4">
      <c r="A741" s="453" t="s">
        <v>1215</v>
      </c>
      <c r="B741" s="766"/>
      <c r="C741" s="457">
        <v>2</v>
      </c>
      <c r="D741" s="459"/>
    </row>
    <row r="742" spans="1:4">
      <c r="A742" s="453" t="s">
        <v>1198</v>
      </c>
      <c r="B742" s="766"/>
      <c r="C742" s="454"/>
      <c r="D742" s="460"/>
    </row>
    <row r="743" spans="1:4">
      <c r="A743" s="456" t="s">
        <v>1199</v>
      </c>
      <c r="B743" s="766"/>
      <c r="C743" s="457"/>
      <c r="D743" s="459"/>
    </row>
    <row r="744" spans="1:4" ht="15" thickBot="1">
      <c r="A744" s="461" t="s">
        <v>1201</v>
      </c>
      <c r="B744" s="767"/>
      <c r="C744" s="462">
        <v>4</v>
      </c>
      <c r="D744" s="463"/>
    </row>
    <row r="745" spans="1:4" ht="15" thickBot="1">
      <c r="A745" s="464" t="s">
        <v>387</v>
      </c>
      <c r="B745" s="465">
        <v>5</v>
      </c>
      <c r="C745" s="491">
        <f>SUM(C735:C744)</f>
        <v>6</v>
      </c>
      <c r="D745" s="467">
        <f>B745*C745</f>
        <v>30</v>
      </c>
    </row>
    <row r="746" spans="1:4">
      <c r="A746" s="450" t="s">
        <v>1202</v>
      </c>
      <c r="B746" s="765">
        <v>5</v>
      </c>
      <c r="C746" s="468"/>
      <c r="D746" s="469"/>
    </row>
    <row r="747" spans="1:4" ht="27.6">
      <c r="A747" s="470" t="s">
        <v>1216</v>
      </c>
      <c r="B747" s="768"/>
      <c r="C747" s="457"/>
      <c r="D747" s="471"/>
    </row>
    <row r="748" spans="1:4" ht="27.6">
      <c r="A748" s="470" t="s">
        <v>1775</v>
      </c>
      <c r="B748" s="768"/>
      <c r="C748" s="457"/>
      <c r="D748" s="471"/>
    </row>
    <row r="749" spans="1:4">
      <c r="A749" s="470" t="s">
        <v>1206</v>
      </c>
      <c r="B749" s="768"/>
      <c r="C749" s="472"/>
      <c r="D749" s="471"/>
    </row>
    <row r="750" spans="1:4">
      <c r="A750" s="470" t="s">
        <v>1217</v>
      </c>
      <c r="B750" s="768"/>
      <c r="C750" s="472"/>
      <c r="D750" s="471"/>
    </row>
    <row r="751" spans="1:4" ht="15" thickBot="1">
      <c r="A751" s="473" t="s">
        <v>1208</v>
      </c>
      <c r="B751" s="769"/>
      <c r="C751" s="474">
        <v>2</v>
      </c>
      <c r="D751" s="475"/>
    </row>
    <row r="752" spans="1:4" ht="15" thickBot="1">
      <c r="A752" s="464" t="s">
        <v>387</v>
      </c>
      <c r="B752" s="465">
        <v>5</v>
      </c>
      <c r="C752" s="491">
        <f>SUM(C746:C751)</f>
        <v>2</v>
      </c>
      <c r="D752" s="477">
        <f>B752*C752</f>
        <v>10</v>
      </c>
    </row>
    <row r="753" spans="1:4">
      <c r="A753" s="450" t="s">
        <v>1209</v>
      </c>
      <c r="B753" s="765">
        <v>3</v>
      </c>
      <c r="C753" s="478"/>
      <c r="D753" s="479"/>
    </row>
    <row r="754" spans="1:4">
      <c r="A754" s="453" t="s">
        <v>1211</v>
      </c>
      <c r="B754" s="770"/>
      <c r="C754" s="457"/>
      <c r="D754" s="471"/>
    </row>
    <row r="755" spans="1:4">
      <c r="A755" s="456" t="s">
        <v>1212</v>
      </c>
      <c r="B755" s="770"/>
      <c r="C755" s="457">
        <v>6</v>
      </c>
      <c r="D755" s="471"/>
    </row>
    <row r="756" spans="1:4">
      <c r="A756" s="456" t="s">
        <v>1213</v>
      </c>
      <c r="B756" s="770"/>
      <c r="C756" s="457"/>
      <c r="D756" s="471"/>
    </row>
    <row r="757" spans="1:4" ht="15" thickBot="1">
      <c r="A757" s="461" t="s">
        <v>1214</v>
      </c>
      <c r="B757" s="770"/>
      <c r="C757" s="472"/>
      <c r="D757" s="471"/>
    </row>
    <row r="758" spans="1:4" ht="15" thickBot="1">
      <c r="A758" s="480" t="s">
        <v>387</v>
      </c>
      <c r="B758" s="481">
        <v>3</v>
      </c>
      <c r="C758" s="467">
        <f>SUM(C753:C757)</f>
        <v>6</v>
      </c>
      <c r="D758" s="482">
        <f>B758*C758</f>
        <v>18</v>
      </c>
    </row>
    <row r="759" spans="1:4" ht="15" thickBot="1">
      <c r="A759" s="760" t="s">
        <v>1774</v>
      </c>
      <c r="B759" s="761"/>
      <c r="C759" s="762"/>
      <c r="D759" s="483">
        <f>D745+D752+D758</f>
        <v>58</v>
      </c>
    </row>
    <row r="762" spans="1:4" ht="18.600000000000001" thickBot="1">
      <c r="A762" s="763" t="s">
        <v>2173</v>
      </c>
      <c r="B762" s="764"/>
      <c r="C762" s="764"/>
      <c r="D762" s="764"/>
    </row>
    <row r="763" spans="1:4" ht="15" thickBot="1">
      <c r="A763" s="441" t="s">
        <v>1770</v>
      </c>
      <c r="B763" s="442" t="s">
        <v>1180</v>
      </c>
      <c r="C763" s="443" t="s">
        <v>1181</v>
      </c>
      <c r="D763" s="444" t="s">
        <v>1771</v>
      </c>
    </row>
    <row r="764" spans="1:4" ht="15" thickBot="1">
      <c r="A764" s="445" t="s">
        <v>1772</v>
      </c>
      <c r="B764" s="446" t="s">
        <v>1726</v>
      </c>
      <c r="C764" s="447"/>
      <c r="D764" s="448"/>
    </row>
    <row r="765" spans="1:4">
      <c r="A765" s="450" t="s">
        <v>1188</v>
      </c>
      <c r="B765" s="765">
        <v>5</v>
      </c>
      <c r="C765" s="451"/>
      <c r="D765" s="452"/>
    </row>
    <row r="766" spans="1:4">
      <c r="A766" s="453" t="s">
        <v>1191</v>
      </c>
      <c r="B766" s="766"/>
      <c r="C766" s="454"/>
      <c r="D766" s="455"/>
    </row>
    <row r="767" spans="1:4">
      <c r="A767" s="456" t="s">
        <v>1192</v>
      </c>
      <c r="B767" s="766"/>
      <c r="C767" s="457"/>
      <c r="D767" s="458"/>
    </row>
    <row r="768" spans="1:4">
      <c r="A768" s="456" t="s">
        <v>1194</v>
      </c>
      <c r="B768" s="766"/>
      <c r="C768" s="457"/>
      <c r="D768" s="458"/>
    </row>
    <row r="769" spans="1:4">
      <c r="A769" s="453" t="s">
        <v>1195</v>
      </c>
      <c r="B769" s="766"/>
      <c r="C769" s="457"/>
      <c r="D769" s="459"/>
    </row>
    <row r="770" spans="1:4">
      <c r="A770" s="453" t="s">
        <v>1196</v>
      </c>
      <c r="B770" s="766"/>
      <c r="C770" s="457"/>
      <c r="D770" s="459"/>
    </row>
    <row r="771" spans="1:4">
      <c r="A771" s="453" t="s">
        <v>1215</v>
      </c>
      <c r="B771" s="766"/>
      <c r="C771" s="457">
        <v>2</v>
      </c>
      <c r="D771" s="459"/>
    </row>
    <row r="772" spans="1:4">
      <c r="A772" s="453" t="s">
        <v>1198</v>
      </c>
      <c r="B772" s="766"/>
      <c r="C772" s="454"/>
      <c r="D772" s="460"/>
    </row>
    <row r="773" spans="1:4">
      <c r="A773" s="456" t="s">
        <v>1199</v>
      </c>
      <c r="B773" s="766"/>
      <c r="C773" s="457"/>
      <c r="D773" s="459"/>
    </row>
    <row r="774" spans="1:4" ht="15" thickBot="1">
      <c r="A774" s="461" t="s">
        <v>1201</v>
      </c>
      <c r="B774" s="767"/>
      <c r="C774" s="462">
        <v>4</v>
      </c>
      <c r="D774" s="463"/>
    </row>
    <row r="775" spans="1:4" ht="15" thickBot="1">
      <c r="A775" s="464" t="s">
        <v>387</v>
      </c>
      <c r="B775" s="465">
        <v>5</v>
      </c>
      <c r="C775" s="491">
        <f>SUM(C765:C774)</f>
        <v>6</v>
      </c>
      <c r="D775" s="467">
        <f>B775*C775</f>
        <v>30</v>
      </c>
    </row>
    <row r="776" spans="1:4">
      <c r="A776" s="450" t="s">
        <v>1202</v>
      </c>
      <c r="B776" s="765">
        <v>5</v>
      </c>
      <c r="C776" s="468"/>
      <c r="D776" s="469"/>
    </row>
    <row r="777" spans="1:4" ht="27.6">
      <c r="A777" s="470" t="s">
        <v>1216</v>
      </c>
      <c r="B777" s="768"/>
      <c r="C777" s="457"/>
      <c r="D777" s="471"/>
    </row>
    <row r="778" spans="1:4" ht="27.6">
      <c r="A778" s="470" t="s">
        <v>1775</v>
      </c>
      <c r="B778" s="768"/>
      <c r="C778" s="457"/>
      <c r="D778" s="471"/>
    </row>
    <row r="779" spans="1:4">
      <c r="A779" s="470" t="s">
        <v>1206</v>
      </c>
      <c r="B779" s="768"/>
      <c r="C779" s="472"/>
      <c r="D779" s="471"/>
    </row>
    <row r="780" spans="1:4">
      <c r="A780" s="470" t="s">
        <v>1217</v>
      </c>
      <c r="B780" s="768"/>
      <c r="C780" s="472"/>
      <c r="D780" s="471"/>
    </row>
    <row r="781" spans="1:4" ht="15" thickBot="1">
      <c r="A781" s="473" t="s">
        <v>1208</v>
      </c>
      <c r="B781" s="769"/>
      <c r="C781" s="474">
        <v>2</v>
      </c>
      <c r="D781" s="475"/>
    </row>
    <row r="782" spans="1:4" ht="15" thickBot="1">
      <c r="A782" s="464" t="s">
        <v>387</v>
      </c>
      <c r="B782" s="465">
        <v>5</v>
      </c>
      <c r="C782" s="491">
        <f>SUM(C776:C781)</f>
        <v>2</v>
      </c>
      <c r="D782" s="477">
        <f>B782*C782</f>
        <v>10</v>
      </c>
    </row>
    <row r="783" spans="1:4">
      <c r="A783" s="450" t="s">
        <v>1209</v>
      </c>
      <c r="B783" s="765">
        <v>3</v>
      </c>
      <c r="C783" s="478"/>
      <c r="D783" s="479"/>
    </row>
    <row r="784" spans="1:4">
      <c r="A784" s="453" t="s">
        <v>1211</v>
      </c>
      <c r="B784" s="770"/>
      <c r="C784" s="457"/>
      <c r="D784" s="471"/>
    </row>
    <row r="785" spans="1:4">
      <c r="A785" s="456" t="s">
        <v>1212</v>
      </c>
      <c r="B785" s="770"/>
      <c r="C785" s="457">
        <v>6</v>
      </c>
      <c r="D785" s="471"/>
    </row>
    <row r="786" spans="1:4">
      <c r="A786" s="456" t="s">
        <v>1213</v>
      </c>
      <c r="B786" s="770"/>
      <c r="C786" s="457"/>
      <c r="D786" s="471"/>
    </row>
    <row r="787" spans="1:4" ht="15" thickBot="1">
      <c r="A787" s="461" t="s">
        <v>1214</v>
      </c>
      <c r="B787" s="770"/>
      <c r="C787" s="472"/>
      <c r="D787" s="471"/>
    </row>
    <row r="788" spans="1:4" ht="15" thickBot="1">
      <c r="A788" s="480" t="s">
        <v>387</v>
      </c>
      <c r="B788" s="481">
        <v>3</v>
      </c>
      <c r="C788" s="467">
        <f>SUM(C783:C787)</f>
        <v>6</v>
      </c>
      <c r="D788" s="482">
        <f>B788*C788</f>
        <v>18</v>
      </c>
    </row>
    <row r="789" spans="1:4" ht="15" thickBot="1">
      <c r="A789" s="760" t="s">
        <v>1774</v>
      </c>
      <c r="B789" s="761"/>
      <c r="C789" s="762"/>
      <c r="D789" s="483">
        <f>D775+D782+D788</f>
        <v>58</v>
      </c>
    </row>
    <row r="792" spans="1:4" ht="18.600000000000001" thickBot="1">
      <c r="A792" s="763" t="s">
        <v>2174</v>
      </c>
      <c r="B792" s="764"/>
      <c r="C792" s="764"/>
      <c r="D792" s="764"/>
    </row>
    <row r="793" spans="1:4" ht="15" thickBot="1">
      <c r="A793" s="441" t="s">
        <v>1770</v>
      </c>
      <c r="B793" s="442" t="s">
        <v>1180</v>
      </c>
      <c r="C793" s="443" t="s">
        <v>1181</v>
      </c>
      <c r="D793" s="444" t="s">
        <v>1771</v>
      </c>
    </row>
    <row r="794" spans="1:4" ht="15" thickBot="1">
      <c r="A794" s="445" t="s">
        <v>1772</v>
      </c>
      <c r="B794" s="446" t="s">
        <v>1726</v>
      </c>
      <c r="C794" s="447"/>
      <c r="D794" s="448"/>
    </row>
    <row r="795" spans="1:4">
      <c r="A795" s="450" t="s">
        <v>1188</v>
      </c>
      <c r="B795" s="765">
        <v>5</v>
      </c>
      <c r="C795" s="451"/>
      <c r="D795" s="452"/>
    </row>
    <row r="796" spans="1:4">
      <c r="A796" s="453" t="s">
        <v>1191</v>
      </c>
      <c r="B796" s="766"/>
      <c r="C796" s="454"/>
      <c r="D796" s="455"/>
    </row>
    <row r="797" spans="1:4">
      <c r="A797" s="456" t="s">
        <v>1192</v>
      </c>
      <c r="B797" s="766"/>
      <c r="C797" s="457"/>
      <c r="D797" s="458"/>
    </row>
    <row r="798" spans="1:4">
      <c r="A798" s="456" t="s">
        <v>1194</v>
      </c>
      <c r="B798" s="766"/>
      <c r="C798" s="457"/>
      <c r="D798" s="458"/>
    </row>
    <row r="799" spans="1:4">
      <c r="A799" s="453" t="s">
        <v>1195</v>
      </c>
      <c r="B799" s="766"/>
      <c r="C799" s="457"/>
      <c r="D799" s="459"/>
    </row>
    <row r="800" spans="1:4">
      <c r="A800" s="453" t="s">
        <v>1196</v>
      </c>
      <c r="B800" s="766"/>
      <c r="C800" s="457"/>
      <c r="D800" s="459"/>
    </row>
    <row r="801" spans="1:4">
      <c r="A801" s="453" t="s">
        <v>1215</v>
      </c>
      <c r="B801" s="766"/>
      <c r="C801" s="457">
        <v>2</v>
      </c>
      <c r="D801" s="459"/>
    </row>
    <row r="802" spans="1:4">
      <c r="A802" s="453" t="s">
        <v>1198</v>
      </c>
      <c r="B802" s="766"/>
      <c r="C802" s="454"/>
      <c r="D802" s="460"/>
    </row>
    <row r="803" spans="1:4">
      <c r="A803" s="456" t="s">
        <v>1199</v>
      </c>
      <c r="B803" s="766"/>
      <c r="C803" s="457"/>
      <c r="D803" s="459"/>
    </row>
    <row r="804" spans="1:4" ht="15" thickBot="1">
      <c r="A804" s="461" t="s">
        <v>1201</v>
      </c>
      <c r="B804" s="767"/>
      <c r="C804" s="462">
        <v>4</v>
      </c>
      <c r="D804" s="463"/>
    </row>
    <row r="805" spans="1:4" ht="15" thickBot="1">
      <c r="A805" s="464" t="s">
        <v>387</v>
      </c>
      <c r="B805" s="465">
        <v>5</v>
      </c>
      <c r="C805" s="491">
        <f>SUM(C795:C804)</f>
        <v>6</v>
      </c>
      <c r="D805" s="467">
        <f>B805*C805</f>
        <v>30</v>
      </c>
    </row>
    <row r="806" spans="1:4">
      <c r="A806" s="450" t="s">
        <v>1202</v>
      </c>
      <c r="B806" s="765">
        <v>5</v>
      </c>
      <c r="C806" s="468"/>
      <c r="D806" s="469"/>
    </row>
    <row r="807" spans="1:4" ht="27.6">
      <c r="A807" s="470" t="s">
        <v>1216</v>
      </c>
      <c r="B807" s="768"/>
      <c r="C807" s="457"/>
      <c r="D807" s="471"/>
    </row>
    <row r="808" spans="1:4" ht="27.6">
      <c r="A808" s="470" t="s">
        <v>1775</v>
      </c>
      <c r="B808" s="768"/>
      <c r="C808" s="457"/>
      <c r="D808" s="471"/>
    </row>
    <row r="809" spans="1:4">
      <c r="A809" s="470" t="s">
        <v>1206</v>
      </c>
      <c r="B809" s="768"/>
      <c r="C809" s="472"/>
      <c r="D809" s="471"/>
    </row>
    <row r="810" spans="1:4">
      <c r="A810" s="470" t="s">
        <v>1217</v>
      </c>
      <c r="B810" s="768"/>
      <c r="C810" s="472"/>
      <c r="D810" s="471"/>
    </row>
    <row r="811" spans="1:4" ht="15" thickBot="1">
      <c r="A811" s="473" t="s">
        <v>1208</v>
      </c>
      <c r="B811" s="769"/>
      <c r="C811" s="474">
        <v>2</v>
      </c>
      <c r="D811" s="475"/>
    </row>
    <row r="812" spans="1:4" ht="15" thickBot="1">
      <c r="A812" s="464" t="s">
        <v>387</v>
      </c>
      <c r="B812" s="465">
        <v>5</v>
      </c>
      <c r="C812" s="491">
        <f>SUM(C806:C811)</f>
        <v>2</v>
      </c>
      <c r="D812" s="477">
        <f>B812*C812</f>
        <v>10</v>
      </c>
    </row>
    <row r="813" spans="1:4">
      <c r="A813" s="450" t="s">
        <v>1209</v>
      </c>
      <c r="B813" s="765">
        <v>3</v>
      </c>
      <c r="C813" s="478"/>
      <c r="D813" s="479"/>
    </row>
    <row r="814" spans="1:4">
      <c r="A814" s="453" t="s">
        <v>1211</v>
      </c>
      <c r="B814" s="770"/>
      <c r="C814" s="457"/>
      <c r="D814" s="471"/>
    </row>
    <row r="815" spans="1:4">
      <c r="A815" s="456" t="s">
        <v>1212</v>
      </c>
      <c r="B815" s="770"/>
      <c r="C815" s="457">
        <v>6</v>
      </c>
      <c r="D815" s="471"/>
    </row>
    <row r="816" spans="1:4">
      <c r="A816" s="456" t="s">
        <v>1213</v>
      </c>
      <c r="B816" s="770"/>
      <c r="C816" s="457"/>
      <c r="D816" s="471"/>
    </row>
    <row r="817" spans="1:4" ht="15" thickBot="1">
      <c r="A817" s="461" t="s">
        <v>1214</v>
      </c>
      <c r="B817" s="770"/>
      <c r="C817" s="472"/>
      <c r="D817" s="471"/>
    </row>
    <row r="818" spans="1:4" ht="15" thickBot="1">
      <c r="A818" s="480" t="s">
        <v>387</v>
      </c>
      <c r="B818" s="481">
        <v>3</v>
      </c>
      <c r="C818" s="467">
        <f>SUM(C813:C817)</f>
        <v>6</v>
      </c>
      <c r="D818" s="482">
        <f>B818*C818</f>
        <v>18</v>
      </c>
    </row>
    <row r="819" spans="1:4" ht="15" thickBot="1">
      <c r="A819" s="760" t="s">
        <v>1774</v>
      </c>
      <c r="B819" s="761"/>
      <c r="C819" s="762"/>
      <c r="D819" s="483">
        <f>D805+D812+D818</f>
        <v>58</v>
      </c>
    </row>
    <row r="822" spans="1:4" ht="18.600000000000001" thickBot="1">
      <c r="A822" s="763" t="s">
        <v>2175</v>
      </c>
      <c r="B822" s="764"/>
      <c r="C822" s="764"/>
      <c r="D822" s="764"/>
    </row>
    <row r="823" spans="1:4" ht="15" thickBot="1">
      <c r="A823" s="441" t="s">
        <v>1770</v>
      </c>
      <c r="B823" s="442" t="s">
        <v>1180</v>
      </c>
      <c r="C823" s="443" t="s">
        <v>1181</v>
      </c>
      <c r="D823" s="444" t="s">
        <v>1771</v>
      </c>
    </row>
    <row r="824" spans="1:4" ht="15" thickBot="1">
      <c r="A824" s="445" t="s">
        <v>1772</v>
      </c>
      <c r="B824" s="446" t="s">
        <v>1726</v>
      </c>
      <c r="C824" s="447"/>
      <c r="D824" s="448"/>
    </row>
    <row r="825" spans="1:4">
      <c r="A825" s="450" t="s">
        <v>1188</v>
      </c>
      <c r="B825" s="765">
        <v>5</v>
      </c>
      <c r="C825" s="451"/>
      <c r="D825" s="452"/>
    </row>
    <row r="826" spans="1:4">
      <c r="A826" s="453" t="s">
        <v>1191</v>
      </c>
      <c r="B826" s="766"/>
      <c r="C826" s="454"/>
      <c r="D826" s="455"/>
    </row>
    <row r="827" spans="1:4">
      <c r="A827" s="456" t="s">
        <v>1192</v>
      </c>
      <c r="B827" s="766"/>
      <c r="C827" s="457"/>
      <c r="D827" s="458"/>
    </row>
    <row r="828" spans="1:4">
      <c r="A828" s="456" t="s">
        <v>1194</v>
      </c>
      <c r="B828" s="766"/>
      <c r="C828" s="457"/>
      <c r="D828" s="458"/>
    </row>
    <row r="829" spans="1:4">
      <c r="A829" s="453" t="s">
        <v>1195</v>
      </c>
      <c r="B829" s="766"/>
      <c r="C829" s="457"/>
      <c r="D829" s="459"/>
    </row>
    <row r="830" spans="1:4">
      <c r="A830" s="453" t="s">
        <v>1196</v>
      </c>
      <c r="B830" s="766"/>
      <c r="C830" s="457"/>
      <c r="D830" s="459"/>
    </row>
    <row r="831" spans="1:4">
      <c r="A831" s="453" t="s">
        <v>1215</v>
      </c>
      <c r="B831" s="766"/>
      <c r="C831" s="457">
        <v>2</v>
      </c>
      <c r="D831" s="459"/>
    </row>
    <row r="832" spans="1:4">
      <c r="A832" s="453" t="s">
        <v>1198</v>
      </c>
      <c r="B832" s="766"/>
      <c r="C832" s="454"/>
      <c r="D832" s="460"/>
    </row>
    <row r="833" spans="1:4">
      <c r="A833" s="456" t="s">
        <v>1199</v>
      </c>
      <c r="B833" s="766"/>
      <c r="C833" s="457"/>
      <c r="D833" s="459"/>
    </row>
    <row r="834" spans="1:4" ht="15" thickBot="1">
      <c r="A834" s="461" t="s">
        <v>1201</v>
      </c>
      <c r="B834" s="767"/>
      <c r="C834" s="462">
        <v>4</v>
      </c>
      <c r="D834" s="463"/>
    </row>
    <row r="835" spans="1:4" ht="15" thickBot="1">
      <c r="A835" s="464" t="s">
        <v>387</v>
      </c>
      <c r="B835" s="465">
        <v>5</v>
      </c>
      <c r="C835" s="491">
        <f>SUM(C825:C834)</f>
        <v>6</v>
      </c>
      <c r="D835" s="467">
        <f>B835*C835</f>
        <v>30</v>
      </c>
    </row>
    <row r="836" spans="1:4">
      <c r="A836" s="450" t="s">
        <v>1202</v>
      </c>
      <c r="B836" s="765">
        <v>5</v>
      </c>
      <c r="C836" s="468"/>
      <c r="D836" s="469"/>
    </row>
    <row r="837" spans="1:4" ht="27.6">
      <c r="A837" s="470" t="s">
        <v>1216</v>
      </c>
      <c r="B837" s="768"/>
      <c r="C837" s="457">
        <v>6</v>
      </c>
      <c r="D837" s="471"/>
    </row>
    <row r="838" spans="1:4" ht="27.6">
      <c r="A838" s="470" t="s">
        <v>1775</v>
      </c>
      <c r="B838" s="768"/>
      <c r="C838" s="457"/>
      <c r="D838" s="471"/>
    </row>
    <row r="839" spans="1:4">
      <c r="A839" s="470" t="s">
        <v>1206</v>
      </c>
      <c r="B839" s="768"/>
      <c r="C839" s="472"/>
      <c r="D839" s="471"/>
    </row>
    <row r="840" spans="1:4">
      <c r="A840" s="470" t="s">
        <v>1217</v>
      </c>
      <c r="B840" s="768"/>
      <c r="C840" s="472"/>
      <c r="D840" s="471"/>
    </row>
    <row r="841" spans="1:4" ht="15" thickBot="1">
      <c r="A841" s="473" t="s">
        <v>1208</v>
      </c>
      <c r="B841" s="769"/>
      <c r="C841" s="474"/>
      <c r="D841" s="475"/>
    </row>
    <row r="842" spans="1:4" ht="15" thickBot="1">
      <c r="A842" s="464" t="s">
        <v>387</v>
      </c>
      <c r="B842" s="465">
        <v>5</v>
      </c>
      <c r="C842" s="491">
        <f>SUM(C836:C841)</f>
        <v>6</v>
      </c>
      <c r="D842" s="477">
        <f>B842*C842</f>
        <v>30</v>
      </c>
    </row>
    <row r="843" spans="1:4">
      <c r="A843" s="450" t="s">
        <v>1209</v>
      </c>
      <c r="B843" s="765">
        <v>3</v>
      </c>
      <c r="C843" s="478"/>
      <c r="D843" s="479"/>
    </row>
    <row r="844" spans="1:4">
      <c r="A844" s="453" t="s">
        <v>1211</v>
      </c>
      <c r="B844" s="770"/>
      <c r="C844" s="457"/>
      <c r="D844" s="471"/>
    </row>
    <row r="845" spans="1:4">
      <c r="A845" s="456" t="s">
        <v>1212</v>
      </c>
      <c r="B845" s="770"/>
      <c r="C845" s="457">
        <v>6</v>
      </c>
      <c r="D845" s="471"/>
    </row>
    <row r="846" spans="1:4">
      <c r="A846" s="456" t="s">
        <v>1213</v>
      </c>
      <c r="B846" s="770"/>
      <c r="C846" s="457"/>
      <c r="D846" s="471"/>
    </row>
    <row r="847" spans="1:4" ht="15" thickBot="1">
      <c r="A847" s="461" t="s">
        <v>1214</v>
      </c>
      <c r="B847" s="770"/>
      <c r="C847" s="472"/>
      <c r="D847" s="471"/>
    </row>
    <row r="848" spans="1:4" ht="15" thickBot="1">
      <c r="A848" s="480" t="s">
        <v>387</v>
      </c>
      <c r="B848" s="481">
        <v>3</v>
      </c>
      <c r="C848" s="467">
        <f>SUM(C843:C847)</f>
        <v>6</v>
      </c>
      <c r="D848" s="482">
        <f>B848*C848</f>
        <v>18</v>
      </c>
    </row>
    <row r="849" spans="1:4" ht="15" thickBot="1">
      <c r="A849" s="760" t="s">
        <v>1774</v>
      </c>
      <c r="B849" s="761"/>
      <c r="C849" s="762"/>
      <c r="D849" s="483">
        <f>D835+D842+D848</f>
        <v>78</v>
      </c>
    </row>
    <row r="852" spans="1:4" ht="18.600000000000001" thickBot="1">
      <c r="A852" s="763" t="s">
        <v>2143</v>
      </c>
      <c r="B852" s="764"/>
      <c r="C852" s="764"/>
      <c r="D852" s="764"/>
    </row>
    <row r="853" spans="1:4" ht="15" thickBot="1">
      <c r="A853" s="441" t="s">
        <v>1770</v>
      </c>
      <c r="B853" s="442" t="s">
        <v>1180</v>
      </c>
      <c r="C853" s="443" t="s">
        <v>1181</v>
      </c>
      <c r="D853" s="444" t="s">
        <v>1771</v>
      </c>
    </row>
    <row r="854" spans="1:4" ht="15" thickBot="1">
      <c r="A854" s="445" t="s">
        <v>1772</v>
      </c>
      <c r="B854" s="446" t="s">
        <v>1726</v>
      </c>
      <c r="C854" s="447"/>
      <c r="D854" s="448"/>
    </row>
    <row r="855" spans="1:4">
      <c r="A855" s="450" t="s">
        <v>1188</v>
      </c>
      <c r="B855" s="765">
        <v>5</v>
      </c>
      <c r="C855" s="451"/>
      <c r="D855" s="452"/>
    </row>
    <row r="856" spans="1:4">
      <c r="A856" s="453" t="s">
        <v>1191</v>
      </c>
      <c r="B856" s="766"/>
      <c r="C856" s="454"/>
      <c r="D856" s="455"/>
    </row>
    <row r="857" spans="1:4">
      <c r="A857" s="456" t="s">
        <v>1192</v>
      </c>
      <c r="B857" s="766"/>
      <c r="C857" s="457"/>
      <c r="D857" s="458"/>
    </row>
    <row r="858" spans="1:4">
      <c r="A858" s="456" t="s">
        <v>1194</v>
      </c>
      <c r="B858" s="766"/>
      <c r="C858" s="457"/>
      <c r="D858" s="458"/>
    </row>
    <row r="859" spans="1:4">
      <c r="A859" s="453" t="s">
        <v>1195</v>
      </c>
      <c r="B859" s="766"/>
      <c r="C859" s="457"/>
      <c r="D859" s="459"/>
    </row>
    <row r="860" spans="1:4">
      <c r="A860" s="453" t="s">
        <v>1196</v>
      </c>
      <c r="B860" s="766"/>
      <c r="C860" s="457"/>
      <c r="D860" s="459"/>
    </row>
    <row r="861" spans="1:4">
      <c r="A861" s="453" t="s">
        <v>1215</v>
      </c>
      <c r="B861" s="766"/>
      <c r="C861" s="457">
        <v>2</v>
      </c>
      <c r="D861" s="459"/>
    </row>
    <row r="862" spans="1:4">
      <c r="A862" s="453" t="s">
        <v>1198</v>
      </c>
      <c r="B862" s="766"/>
      <c r="C862" s="454"/>
      <c r="D862" s="460"/>
    </row>
    <row r="863" spans="1:4">
      <c r="A863" s="456" t="s">
        <v>1199</v>
      </c>
      <c r="B863" s="766"/>
      <c r="C863" s="457"/>
      <c r="D863" s="459"/>
    </row>
    <row r="864" spans="1:4" ht="15" thickBot="1">
      <c r="A864" s="461" t="s">
        <v>1201</v>
      </c>
      <c r="B864" s="767"/>
      <c r="C864" s="462">
        <v>4</v>
      </c>
      <c r="D864" s="463"/>
    </row>
    <row r="865" spans="1:4" ht="15" thickBot="1">
      <c r="A865" s="464" t="s">
        <v>387</v>
      </c>
      <c r="B865" s="465">
        <v>5</v>
      </c>
      <c r="C865" s="491">
        <f>SUM(C855:C864)</f>
        <v>6</v>
      </c>
      <c r="D865" s="467">
        <f>B865*C865</f>
        <v>30</v>
      </c>
    </row>
    <row r="866" spans="1:4">
      <c r="A866" s="450" t="s">
        <v>1202</v>
      </c>
      <c r="B866" s="765">
        <v>5</v>
      </c>
      <c r="C866" s="468"/>
      <c r="D866" s="469"/>
    </row>
    <row r="867" spans="1:4" ht="27.6">
      <c r="A867" s="470" t="s">
        <v>1216</v>
      </c>
      <c r="B867" s="768"/>
      <c r="C867" s="457">
        <v>6</v>
      </c>
      <c r="D867" s="471"/>
    </row>
    <row r="868" spans="1:4" ht="27.6">
      <c r="A868" s="470" t="s">
        <v>1775</v>
      </c>
      <c r="B868" s="768"/>
      <c r="C868" s="457"/>
      <c r="D868" s="471"/>
    </row>
    <row r="869" spans="1:4">
      <c r="A869" s="470" t="s">
        <v>1206</v>
      </c>
      <c r="B869" s="768"/>
      <c r="C869" s="472"/>
      <c r="D869" s="471"/>
    </row>
    <row r="870" spans="1:4">
      <c r="A870" s="470" t="s">
        <v>1217</v>
      </c>
      <c r="B870" s="768"/>
      <c r="C870" s="472"/>
      <c r="D870" s="471"/>
    </row>
    <row r="871" spans="1:4" ht="15" thickBot="1">
      <c r="A871" s="473" t="s">
        <v>1208</v>
      </c>
      <c r="B871" s="769"/>
      <c r="C871" s="474"/>
      <c r="D871" s="475"/>
    </row>
    <row r="872" spans="1:4" ht="15" thickBot="1">
      <c r="A872" s="464" t="s">
        <v>387</v>
      </c>
      <c r="B872" s="465">
        <v>5</v>
      </c>
      <c r="C872" s="491">
        <f>SUM(C866:C871)</f>
        <v>6</v>
      </c>
      <c r="D872" s="477">
        <f>B872*C872</f>
        <v>30</v>
      </c>
    </row>
    <row r="873" spans="1:4">
      <c r="A873" s="450" t="s">
        <v>1209</v>
      </c>
      <c r="B873" s="765">
        <v>3</v>
      </c>
      <c r="C873" s="478"/>
      <c r="D873" s="479"/>
    </row>
    <row r="874" spans="1:4">
      <c r="A874" s="453" t="s">
        <v>1211</v>
      </c>
      <c r="B874" s="770"/>
      <c r="C874" s="457"/>
      <c r="D874" s="471"/>
    </row>
    <row r="875" spans="1:4">
      <c r="A875" s="456" t="s">
        <v>1212</v>
      </c>
      <c r="B875" s="770"/>
      <c r="C875" s="457">
        <v>6</v>
      </c>
      <c r="D875" s="471"/>
    </row>
    <row r="876" spans="1:4">
      <c r="A876" s="456" t="s">
        <v>1213</v>
      </c>
      <c r="B876" s="770"/>
      <c r="C876" s="457"/>
      <c r="D876" s="471"/>
    </row>
    <row r="877" spans="1:4" ht="15" thickBot="1">
      <c r="A877" s="461" t="s">
        <v>1214</v>
      </c>
      <c r="B877" s="770"/>
      <c r="C877" s="472"/>
      <c r="D877" s="471"/>
    </row>
    <row r="878" spans="1:4" ht="15" thickBot="1">
      <c r="A878" s="480" t="s">
        <v>387</v>
      </c>
      <c r="B878" s="481">
        <v>3</v>
      </c>
      <c r="C878" s="467">
        <f>SUM(C873:C877)</f>
        <v>6</v>
      </c>
      <c r="D878" s="482">
        <f>B878*C878</f>
        <v>18</v>
      </c>
    </row>
    <row r="879" spans="1:4" ht="15" thickBot="1">
      <c r="A879" s="760" t="s">
        <v>1774</v>
      </c>
      <c r="B879" s="761"/>
      <c r="C879" s="762"/>
      <c r="D879" s="483">
        <f>D865+D872+D878</f>
        <v>78</v>
      </c>
    </row>
    <row r="882" spans="1:4" ht="18.600000000000001" thickBot="1">
      <c r="A882" s="763" t="s">
        <v>2144</v>
      </c>
      <c r="B882" s="764"/>
      <c r="C882" s="764"/>
      <c r="D882" s="764"/>
    </row>
    <row r="883" spans="1:4" ht="15" thickBot="1">
      <c r="A883" s="441" t="s">
        <v>1770</v>
      </c>
      <c r="B883" s="442" t="s">
        <v>1180</v>
      </c>
      <c r="C883" s="443" t="s">
        <v>1181</v>
      </c>
      <c r="D883" s="444" t="s">
        <v>1771</v>
      </c>
    </row>
    <row r="884" spans="1:4" ht="15" thickBot="1">
      <c r="A884" s="445" t="s">
        <v>1772</v>
      </c>
      <c r="B884" s="446" t="s">
        <v>1726</v>
      </c>
      <c r="C884" s="447"/>
      <c r="D884" s="448"/>
    </row>
    <row r="885" spans="1:4">
      <c r="A885" s="450" t="s">
        <v>1188</v>
      </c>
      <c r="B885" s="765">
        <v>5</v>
      </c>
      <c r="C885" s="451"/>
      <c r="D885" s="452"/>
    </row>
    <row r="886" spans="1:4">
      <c r="A886" s="453" t="s">
        <v>1191</v>
      </c>
      <c r="B886" s="766"/>
      <c r="C886" s="454"/>
      <c r="D886" s="455"/>
    </row>
    <row r="887" spans="1:4">
      <c r="A887" s="456" t="s">
        <v>1192</v>
      </c>
      <c r="B887" s="766"/>
      <c r="C887" s="457"/>
      <c r="D887" s="458"/>
    </row>
    <row r="888" spans="1:4">
      <c r="A888" s="456" t="s">
        <v>1194</v>
      </c>
      <c r="B888" s="766"/>
      <c r="C888" s="457"/>
      <c r="D888" s="458"/>
    </row>
    <row r="889" spans="1:4">
      <c r="A889" s="453" t="s">
        <v>1195</v>
      </c>
      <c r="B889" s="766"/>
      <c r="C889" s="457"/>
      <c r="D889" s="459"/>
    </row>
    <row r="890" spans="1:4">
      <c r="A890" s="453" t="s">
        <v>1196</v>
      </c>
      <c r="B890" s="766"/>
      <c r="C890" s="457"/>
      <c r="D890" s="459"/>
    </row>
    <row r="891" spans="1:4">
      <c r="A891" s="453" t="s">
        <v>1215</v>
      </c>
      <c r="B891" s="766"/>
      <c r="C891" s="457">
        <v>2</v>
      </c>
      <c r="D891" s="459"/>
    </row>
    <row r="892" spans="1:4">
      <c r="A892" s="453" t="s">
        <v>1198</v>
      </c>
      <c r="B892" s="766"/>
      <c r="C892" s="454"/>
      <c r="D892" s="460"/>
    </row>
    <row r="893" spans="1:4">
      <c r="A893" s="456" t="s">
        <v>1199</v>
      </c>
      <c r="B893" s="766"/>
      <c r="C893" s="457"/>
      <c r="D893" s="459"/>
    </row>
    <row r="894" spans="1:4" ht="15" thickBot="1">
      <c r="A894" s="461" t="s">
        <v>1201</v>
      </c>
      <c r="B894" s="767"/>
      <c r="C894" s="462">
        <v>4</v>
      </c>
      <c r="D894" s="463"/>
    </row>
    <row r="895" spans="1:4" ht="15" thickBot="1">
      <c r="A895" s="464" t="s">
        <v>387</v>
      </c>
      <c r="B895" s="465">
        <v>5</v>
      </c>
      <c r="C895" s="491">
        <f>SUM(C885:C894)</f>
        <v>6</v>
      </c>
      <c r="D895" s="467">
        <f>B895*C895</f>
        <v>30</v>
      </c>
    </row>
    <row r="896" spans="1:4">
      <c r="A896" s="450" t="s">
        <v>1202</v>
      </c>
      <c r="B896" s="765">
        <v>5</v>
      </c>
      <c r="C896" s="468"/>
      <c r="D896" s="469"/>
    </row>
    <row r="897" spans="1:4" ht="27.6">
      <c r="A897" s="470" t="s">
        <v>1216</v>
      </c>
      <c r="B897" s="768"/>
      <c r="C897" s="457">
        <v>6</v>
      </c>
      <c r="D897" s="471"/>
    </row>
    <row r="898" spans="1:4" ht="27.6">
      <c r="A898" s="470" t="s">
        <v>1775</v>
      </c>
      <c r="B898" s="768"/>
      <c r="C898" s="457"/>
      <c r="D898" s="471"/>
    </row>
    <row r="899" spans="1:4">
      <c r="A899" s="470" t="s">
        <v>1206</v>
      </c>
      <c r="B899" s="768"/>
      <c r="C899" s="472"/>
      <c r="D899" s="471"/>
    </row>
    <row r="900" spans="1:4">
      <c r="A900" s="470" t="s">
        <v>1217</v>
      </c>
      <c r="B900" s="768"/>
      <c r="C900" s="472"/>
      <c r="D900" s="471"/>
    </row>
    <row r="901" spans="1:4" ht="15" thickBot="1">
      <c r="A901" s="473" t="s">
        <v>1208</v>
      </c>
      <c r="B901" s="769"/>
      <c r="C901" s="474"/>
      <c r="D901" s="475"/>
    </row>
    <row r="902" spans="1:4" ht="15" thickBot="1">
      <c r="A902" s="464" t="s">
        <v>387</v>
      </c>
      <c r="B902" s="465">
        <v>5</v>
      </c>
      <c r="C902" s="491">
        <f>SUM(C896:C901)</f>
        <v>6</v>
      </c>
      <c r="D902" s="477">
        <f>B902*C902</f>
        <v>30</v>
      </c>
    </row>
    <row r="903" spans="1:4">
      <c r="A903" s="450" t="s">
        <v>1209</v>
      </c>
      <c r="B903" s="765">
        <v>3</v>
      </c>
      <c r="C903" s="478"/>
      <c r="D903" s="479"/>
    </row>
    <row r="904" spans="1:4">
      <c r="A904" s="453" t="s">
        <v>1211</v>
      </c>
      <c r="B904" s="770"/>
      <c r="C904" s="457"/>
      <c r="D904" s="471"/>
    </row>
    <row r="905" spans="1:4">
      <c r="A905" s="456" t="s">
        <v>1212</v>
      </c>
      <c r="B905" s="770"/>
      <c r="C905" s="457">
        <v>6</v>
      </c>
      <c r="D905" s="471"/>
    </row>
    <row r="906" spans="1:4">
      <c r="A906" s="456" t="s">
        <v>1213</v>
      </c>
      <c r="B906" s="770"/>
      <c r="C906" s="457"/>
      <c r="D906" s="471"/>
    </row>
    <row r="907" spans="1:4" ht="15" thickBot="1">
      <c r="A907" s="461" t="s">
        <v>1214</v>
      </c>
      <c r="B907" s="770"/>
      <c r="C907" s="472"/>
      <c r="D907" s="471"/>
    </row>
    <row r="908" spans="1:4" ht="15" thickBot="1">
      <c r="A908" s="480" t="s">
        <v>387</v>
      </c>
      <c r="B908" s="481">
        <v>3</v>
      </c>
      <c r="C908" s="467">
        <f>SUM(C903:C907)</f>
        <v>6</v>
      </c>
      <c r="D908" s="482">
        <f>B908*C908</f>
        <v>18</v>
      </c>
    </row>
    <row r="909" spans="1:4" ht="15" thickBot="1">
      <c r="A909" s="760" t="s">
        <v>1774</v>
      </c>
      <c r="B909" s="761"/>
      <c r="C909" s="762"/>
      <c r="D909" s="483">
        <f>D895+D902+D908</f>
        <v>78</v>
      </c>
    </row>
    <row r="912" spans="1:4" ht="39.75" customHeight="1" thickBot="1">
      <c r="A912" s="763" t="s">
        <v>2145</v>
      </c>
      <c r="B912" s="764"/>
      <c r="C912" s="764"/>
      <c r="D912" s="764"/>
    </row>
    <row r="913" spans="1:4" ht="15" thickBot="1">
      <c r="A913" s="441" t="s">
        <v>1770</v>
      </c>
      <c r="B913" s="442" t="s">
        <v>1180</v>
      </c>
      <c r="C913" s="443" t="s">
        <v>1181</v>
      </c>
      <c r="D913" s="444" t="s">
        <v>1771</v>
      </c>
    </row>
    <row r="914" spans="1:4" ht="15" thickBot="1">
      <c r="A914" s="445" t="s">
        <v>1772</v>
      </c>
      <c r="B914" s="446" t="s">
        <v>1726</v>
      </c>
      <c r="C914" s="447"/>
      <c r="D914" s="448"/>
    </row>
    <row r="915" spans="1:4">
      <c r="A915" s="450" t="s">
        <v>1188</v>
      </c>
      <c r="B915" s="765">
        <v>5</v>
      </c>
      <c r="C915" s="451"/>
      <c r="D915" s="452"/>
    </row>
    <row r="916" spans="1:4">
      <c r="A916" s="453" t="s">
        <v>1191</v>
      </c>
      <c r="B916" s="766"/>
      <c r="C916" s="454"/>
      <c r="D916" s="455"/>
    </row>
    <row r="917" spans="1:4">
      <c r="A917" s="456" t="s">
        <v>1192</v>
      </c>
      <c r="B917" s="766"/>
      <c r="C917" s="457"/>
      <c r="D917" s="458"/>
    </row>
    <row r="918" spans="1:4">
      <c r="A918" s="456" t="s">
        <v>1194</v>
      </c>
      <c r="B918" s="766"/>
      <c r="C918" s="457"/>
      <c r="D918" s="458"/>
    </row>
    <row r="919" spans="1:4">
      <c r="A919" s="453" t="s">
        <v>1195</v>
      </c>
      <c r="B919" s="766"/>
      <c r="C919" s="457"/>
      <c r="D919" s="459"/>
    </row>
    <row r="920" spans="1:4">
      <c r="A920" s="453" t="s">
        <v>1196</v>
      </c>
      <c r="B920" s="766"/>
      <c r="C920" s="457"/>
      <c r="D920" s="459"/>
    </row>
    <row r="921" spans="1:4">
      <c r="A921" s="453" t="s">
        <v>1215</v>
      </c>
      <c r="B921" s="766"/>
      <c r="C921" s="457">
        <v>2</v>
      </c>
      <c r="D921" s="459"/>
    </row>
    <row r="922" spans="1:4">
      <c r="A922" s="453" t="s">
        <v>1198</v>
      </c>
      <c r="B922" s="766"/>
      <c r="C922" s="454"/>
      <c r="D922" s="460"/>
    </row>
    <row r="923" spans="1:4">
      <c r="A923" s="456" t="s">
        <v>1199</v>
      </c>
      <c r="B923" s="766"/>
      <c r="C923" s="457"/>
      <c r="D923" s="459"/>
    </row>
    <row r="924" spans="1:4" ht="15" thickBot="1">
      <c r="A924" s="461" t="s">
        <v>1201</v>
      </c>
      <c r="B924" s="767"/>
      <c r="C924" s="462">
        <v>4</v>
      </c>
      <c r="D924" s="463"/>
    </row>
    <row r="925" spans="1:4" ht="15" thickBot="1">
      <c r="A925" s="464" t="s">
        <v>387</v>
      </c>
      <c r="B925" s="465">
        <v>5</v>
      </c>
      <c r="C925" s="491">
        <f>SUM(C915:C924)</f>
        <v>6</v>
      </c>
      <c r="D925" s="467">
        <f>B925*C925</f>
        <v>30</v>
      </c>
    </row>
    <row r="926" spans="1:4">
      <c r="A926" s="450" t="s">
        <v>1202</v>
      </c>
      <c r="B926" s="765">
        <v>5</v>
      </c>
      <c r="C926" s="468"/>
      <c r="D926" s="469"/>
    </row>
    <row r="927" spans="1:4" ht="27.6">
      <c r="A927" s="470" t="s">
        <v>1216</v>
      </c>
      <c r="B927" s="768"/>
      <c r="C927" s="457">
        <v>6</v>
      </c>
      <c r="D927" s="471"/>
    </row>
    <row r="928" spans="1:4" ht="27.6">
      <c r="A928" s="470" t="s">
        <v>1775</v>
      </c>
      <c r="B928" s="768"/>
      <c r="C928" s="457"/>
      <c r="D928" s="471"/>
    </row>
    <row r="929" spans="1:4">
      <c r="A929" s="470" t="s">
        <v>1206</v>
      </c>
      <c r="B929" s="768"/>
      <c r="C929" s="472"/>
      <c r="D929" s="471"/>
    </row>
    <row r="930" spans="1:4">
      <c r="A930" s="470" t="s">
        <v>1217</v>
      </c>
      <c r="B930" s="768"/>
      <c r="C930" s="472"/>
      <c r="D930" s="471"/>
    </row>
    <row r="931" spans="1:4" ht="15" thickBot="1">
      <c r="A931" s="473" t="s">
        <v>1208</v>
      </c>
      <c r="B931" s="769"/>
      <c r="C931" s="474"/>
      <c r="D931" s="475"/>
    </row>
    <row r="932" spans="1:4" ht="15" thickBot="1">
      <c r="A932" s="464" t="s">
        <v>387</v>
      </c>
      <c r="B932" s="465">
        <v>5</v>
      </c>
      <c r="C932" s="491">
        <f>SUM(C926:C931)</f>
        <v>6</v>
      </c>
      <c r="D932" s="477">
        <f>B932*C932</f>
        <v>30</v>
      </c>
    </row>
    <row r="933" spans="1:4">
      <c r="A933" s="450" t="s">
        <v>1209</v>
      </c>
      <c r="B933" s="765">
        <v>3</v>
      </c>
      <c r="C933" s="478"/>
      <c r="D933" s="479"/>
    </row>
    <row r="934" spans="1:4">
      <c r="A934" s="453" t="s">
        <v>1211</v>
      </c>
      <c r="B934" s="770"/>
      <c r="C934" s="457"/>
      <c r="D934" s="471"/>
    </row>
    <row r="935" spans="1:4">
      <c r="A935" s="456" t="s">
        <v>1212</v>
      </c>
      <c r="B935" s="770"/>
      <c r="C935" s="457">
        <v>6</v>
      </c>
      <c r="D935" s="471"/>
    </row>
    <row r="936" spans="1:4">
      <c r="A936" s="456" t="s">
        <v>1213</v>
      </c>
      <c r="B936" s="770"/>
      <c r="C936" s="457"/>
      <c r="D936" s="471"/>
    </row>
    <row r="937" spans="1:4" ht="15" thickBot="1">
      <c r="A937" s="461" t="s">
        <v>1214</v>
      </c>
      <c r="B937" s="770"/>
      <c r="C937" s="472"/>
      <c r="D937" s="471"/>
    </row>
    <row r="938" spans="1:4" ht="15" thickBot="1">
      <c r="A938" s="480" t="s">
        <v>387</v>
      </c>
      <c r="B938" s="481">
        <v>3</v>
      </c>
      <c r="C938" s="467">
        <f>SUM(C933:C937)</f>
        <v>6</v>
      </c>
      <c r="D938" s="482">
        <f>B938*C938</f>
        <v>18</v>
      </c>
    </row>
    <row r="939" spans="1:4" ht="15" thickBot="1">
      <c r="A939" s="760" t="s">
        <v>1774</v>
      </c>
      <c r="B939" s="761"/>
      <c r="C939" s="762"/>
      <c r="D939" s="483">
        <f>D925+D932+D938</f>
        <v>78</v>
      </c>
    </row>
  </sheetData>
  <mergeCells count="157">
    <mergeCell ref="A939:C939"/>
    <mergeCell ref="B903:B907"/>
    <mergeCell ref="A909:C909"/>
    <mergeCell ref="A912:D912"/>
    <mergeCell ref="B915:B924"/>
    <mergeCell ref="B926:B931"/>
    <mergeCell ref="B933:B937"/>
    <mergeCell ref="B866:B871"/>
    <mergeCell ref="B873:B877"/>
    <mergeCell ref="A879:C879"/>
    <mergeCell ref="A882:D882"/>
    <mergeCell ref="B885:B894"/>
    <mergeCell ref="B896:B901"/>
    <mergeCell ref="B825:B834"/>
    <mergeCell ref="B836:B841"/>
    <mergeCell ref="B843:B847"/>
    <mergeCell ref="A849:C849"/>
    <mergeCell ref="A852:D852"/>
    <mergeCell ref="B855:B864"/>
    <mergeCell ref="A792:D792"/>
    <mergeCell ref="B795:B804"/>
    <mergeCell ref="B806:B811"/>
    <mergeCell ref="B813:B817"/>
    <mergeCell ref="A819:C819"/>
    <mergeCell ref="A822:D822"/>
    <mergeCell ref="A759:C759"/>
    <mergeCell ref="A762:D762"/>
    <mergeCell ref="B765:B774"/>
    <mergeCell ref="B776:B781"/>
    <mergeCell ref="B783:B787"/>
    <mergeCell ref="A789:C789"/>
    <mergeCell ref="B723:B727"/>
    <mergeCell ref="A729:C729"/>
    <mergeCell ref="A732:D732"/>
    <mergeCell ref="B735:B744"/>
    <mergeCell ref="B746:B751"/>
    <mergeCell ref="B753:B757"/>
    <mergeCell ref="B686:B691"/>
    <mergeCell ref="B693:B697"/>
    <mergeCell ref="A699:C699"/>
    <mergeCell ref="A702:D702"/>
    <mergeCell ref="B705:B714"/>
    <mergeCell ref="B716:B721"/>
    <mergeCell ref="B645:B654"/>
    <mergeCell ref="B656:B661"/>
    <mergeCell ref="B663:B667"/>
    <mergeCell ref="A669:C669"/>
    <mergeCell ref="A672:D672"/>
    <mergeCell ref="B675:B684"/>
    <mergeCell ref="A612:D612"/>
    <mergeCell ref="B615:B624"/>
    <mergeCell ref="B626:B631"/>
    <mergeCell ref="B633:B637"/>
    <mergeCell ref="A639:C639"/>
    <mergeCell ref="A642:D642"/>
    <mergeCell ref="A579:C579"/>
    <mergeCell ref="A582:D582"/>
    <mergeCell ref="B585:B594"/>
    <mergeCell ref="B596:B601"/>
    <mergeCell ref="B603:B607"/>
    <mergeCell ref="A609:C609"/>
    <mergeCell ref="B543:B547"/>
    <mergeCell ref="A549:C549"/>
    <mergeCell ref="A552:D552"/>
    <mergeCell ref="B555:B564"/>
    <mergeCell ref="B566:B571"/>
    <mergeCell ref="B573:B577"/>
    <mergeCell ref="B506:B511"/>
    <mergeCell ref="B513:B517"/>
    <mergeCell ref="A519:C519"/>
    <mergeCell ref="A522:D522"/>
    <mergeCell ref="B525:B534"/>
    <mergeCell ref="B536:B541"/>
    <mergeCell ref="B465:B474"/>
    <mergeCell ref="B476:B481"/>
    <mergeCell ref="B483:B487"/>
    <mergeCell ref="A489:C489"/>
    <mergeCell ref="A492:D492"/>
    <mergeCell ref="B495:B504"/>
    <mergeCell ref="A432:D432"/>
    <mergeCell ref="B435:B444"/>
    <mergeCell ref="B446:B451"/>
    <mergeCell ref="B453:B457"/>
    <mergeCell ref="A459:C459"/>
    <mergeCell ref="A462:D462"/>
    <mergeCell ref="A399:C399"/>
    <mergeCell ref="A402:D402"/>
    <mergeCell ref="B405:B414"/>
    <mergeCell ref="B416:B421"/>
    <mergeCell ref="B423:B427"/>
    <mergeCell ref="A429:C429"/>
    <mergeCell ref="B363:B367"/>
    <mergeCell ref="A369:C369"/>
    <mergeCell ref="A372:D372"/>
    <mergeCell ref="B375:B384"/>
    <mergeCell ref="B386:B391"/>
    <mergeCell ref="B393:B397"/>
    <mergeCell ref="B326:B331"/>
    <mergeCell ref="B333:B337"/>
    <mergeCell ref="A339:C339"/>
    <mergeCell ref="A342:D342"/>
    <mergeCell ref="B345:B354"/>
    <mergeCell ref="B356:B361"/>
    <mergeCell ref="B285:B294"/>
    <mergeCell ref="B296:B301"/>
    <mergeCell ref="B303:B307"/>
    <mergeCell ref="A309:C309"/>
    <mergeCell ref="A312:D312"/>
    <mergeCell ref="B315:B324"/>
    <mergeCell ref="A252:D252"/>
    <mergeCell ref="B255:B264"/>
    <mergeCell ref="B266:B271"/>
    <mergeCell ref="B273:B277"/>
    <mergeCell ref="A279:C279"/>
    <mergeCell ref="A282:D282"/>
    <mergeCell ref="A219:C219"/>
    <mergeCell ref="A222:D222"/>
    <mergeCell ref="B225:B234"/>
    <mergeCell ref="B236:B241"/>
    <mergeCell ref="B243:B247"/>
    <mergeCell ref="A249:C249"/>
    <mergeCell ref="B183:B187"/>
    <mergeCell ref="A189:C189"/>
    <mergeCell ref="A192:D192"/>
    <mergeCell ref="B195:B204"/>
    <mergeCell ref="B206:B211"/>
    <mergeCell ref="B213:B217"/>
    <mergeCell ref="B146:B151"/>
    <mergeCell ref="B153:B157"/>
    <mergeCell ref="A159:C159"/>
    <mergeCell ref="A162:D162"/>
    <mergeCell ref="B165:B174"/>
    <mergeCell ref="B176:B181"/>
    <mergeCell ref="B105:B114"/>
    <mergeCell ref="B116:B121"/>
    <mergeCell ref="B123:B127"/>
    <mergeCell ref="A129:C129"/>
    <mergeCell ref="A132:D132"/>
    <mergeCell ref="B135:B144"/>
    <mergeCell ref="A72:D72"/>
    <mergeCell ref="B75:B84"/>
    <mergeCell ref="B86:B91"/>
    <mergeCell ref="B93:B97"/>
    <mergeCell ref="A99:C99"/>
    <mergeCell ref="A102:D102"/>
    <mergeCell ref="A39:C39"/>
    <mergeCell ref="A42:D42"/>
    <mergeCell ref="B45:B54"/>
    <mergeCell ref="B56:B61"/>
    <mergeCell ref="B63:B67"/>
    <mergeCell ref="A69:C69"/>
    <mergeCell ref="A1:D1"/>
    <mergeCell ref="A5:D5"/>
    <mergeCell ref="A12:D12"/>
    <mergeCell ref="B15:B24"/>
    <mergeCell ref="B26:B31"/>
    <mergeCell ref="B33:B37"/>
  </mergeCells>
  <pageMargins left="0.7" right="0.7" top="0.75" bottom="0.75" header="0.3" footer="0.3"/>
  <pageSetup paperSize="9" orientation="portrait" horizontalDpi="4294967294"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09"/>
  <sheetViews>
    <sheetView view="pageBreakPreview" topLeftCell="A34" zoomScale="60" zoomScaleNormal="85" workbookViewId="0">
      <selection activeCell="F44" sqref="F44"/>
    </sheetView>
  </sheetViews>
  <sheetFormatPr defaultRowHeight="14.4"/>
  <cols>
    <col min="1" max="1" width="53" customWidth="1"/>
    <col min="2" max="2" width="52.109375" customWidth="1"/>
    <col min="3" max="3" width="85.88671875" bestFit="1" customWidth="1"/>
    <col min="4" max="4" width="14.5546875" bestFit="1" customWidth="1"/>
    <col min="8" max="8" width="9.109375" customWidth="1"/>
    <col min="12" max="12" width="23" customWidth="1"/>
  </cols>
  <sheetData>
    <row r="1" spans="1:6" ht="21.6" thickBot="1">
      <c r="A1" s="125" t="s">
        <v>1176</v>
      </c>
      <c r="B1" s="126"/>
      <c r="C1" s="127"/>
      <c r="D1" s="128"/>
      <c r="E1" s="129"/>
      <c r="F1" s="127"/>
    </row>
    <row r="2" spans="1:6" ht="15" thickBot="1">
      <c r="A2" s="130" t="s">
        <v>1177</v>
      </c>
      <c r="B2" s="131" t="s">
        <v>93</v>
      </c>
      <c r="C2" s="132" t="s">
        <v>1178</v>
      </c>
      <c r="D2" s="133" t="s">
        <v>1179</v>
      </c>
      <c r="E2" s="134" t="s">
        <v>1180</v>
      </c>
      <c r="F2" s="132" t="s">
        <v>1181</v>
      </c>
    </row>
    <row r="3" spans="1:6" ht="15" thickBot="1">
      <c r="A3" s="135" t="s">
        <v>1182</v>
      </c>
      <c r="B3" s="136"/>
      <c r="C3" s="137" t="s">
        <v>1183</v>
      </c>
      <c r="D3" s="138" t="s">
        <v>1184</v>
      </c>
      <c r="E3" s="139" t="s">
        <v>1185</v>
      </c>
      <c r="F3" s="140" t="s">
        <v>1185</v>
      </c>
    </row>
    <row r="4" spans="1:6">
      <c r="A4" s="810" t="s">
        <v>1186</v>
      </c>
      <c r="B4" s="813" t="s">
        <v>1187</v>
      </c>
      <c r="C4" s="141" t="s">
        <v>1188</v>
      </c>
      <c r="D4" s="815" t="s">
        <v>1189</v>
      </c>
      <c r="E4" s="815" t="s">
        <v>1190</v>
      </c>
      <c r="F4" s="142"/>
    </row>
    <row r="5" spans="1:6" ht="27.6">
      <c r="A5" s="811"/>
      <c r="B5" s="814"/>
      <c r="C5" s="143" t="s">
        <v>1191</v>
      </c>
      <c r="D5" s="816"/>
      <c r="E5" s="816"/>
      <c r="F5" s="144"/>
    </row>
    <row r="6" spans="1:6">
      <c r="A6" s="811"/>
      <c r="B6" s="814"/>
      <c r="C6" s="145" t="s">
        <v>1192</v>
      </c>
      <c r="D6" s="816"/>
      <c r="E6" s="816"/>
      <c r="F6" s="146" t="s">
        <v>1193</v>
      </c>
    </row>
    <row r="7" spans="1:6">
      <c r="A7" s="811"/>
      <c r="B7" s="814"/>
      <c r="C7" s="145" t="s">
        <v>1194</v>
      </c>
      <c r="D7" s="816"/>
      <c r="E7" s="816"/>
      <c r="F7" s="146" t="s">
        <v>1190</v>
      </c>
    </row>
    <row r="8" spans="1:6">
      <c r="A8" s="811"/>
      <c r="B8" s="814"/>
      <c r="C8" s="147" t="s">
        <v>1195</v>
      </c>
      <c r="D8" s="816"/>
      <c r="E8" s="816"/>
      <c r="F8" s="146" t="s">
        <v>1190</v>
      </c>
    </row>
    <row r="9" spans="1:6">
      <c r="A9" s="811"/>
      <c r="B9" s="814"/>
      <c r="C9" s="147" t="s">
        <v>1196</v>
      </c>
      <c r="D9" s="816"/>
      <c r="E9" s="816"/>
      <c r="F9" s="146" t="s">
        <v>1197</v>
      </c>
    </row>
    <row r="10" spans="1:6">
      <c r="A10" s="811"/>
      <c r="B10" s="814"/>
      <c r="C10" s="147" t="s">
        <v>1198</v>
      </c>
      <c r="D10" s="816"/>
      <c r="E10" s="816"/>
      <c r="F10" s="144"/>
    </row>
    <row r="11" spans="1:6">
      <c r="A11" s="811"/>
      <c r="B11" s="814"/>
      <c r="C11" s="145" t="s">
        <v>1199</v>
      </c>
      <c r="D11" s="816"/>
      <c r="E11" s="816"/>
      <c r="F11" s="146" t="s">
        <v>1200</v>
      </c>
    </row>
    <row r="12" spans="1:6" ht="15" thickBot="1">
      <c r="A12" s="811"/>
      <c r="B12" s="814"/>
      <c r="C12" s="148" t="s">
        <v>1201</v>
      </c>
      <c r="D12" s="817"/>
      <c r="E12" s="817"/>
      <c r="F12" s="149" t="s">
        <v>1200</v>
      </c>
    </row>
    <row r="13" spans="1:6">
      <c r="A13" s="811"/>
      <c r="B13" s="814"/>
      <c r="C13" s="150" t="s">
        <v>1202</v>
      </c>
      <c r="D13" s="151" t="s">
        <v>1189</v>
      </c>
      <c r="E13" s="821" t="s">
        <v>1190</v>
      </c>
      <c r="F13" s="152"/>
    </row>
    <row r="14" spans="1:6">
      <c r="A14" s="811"/>
      <c r="B14" s="814"/>
      <c r="C14" s="153" t="s">
        <v>1203</v>
      </c>
      <c r="D14" s="154"/>
      <c r="E14" s="822"/>
      <c r="F14" s="155" t="s">
        <v>1193</v>
      </c>
    </row>
    <row r="15" spans="1:6" ht="27.6">
      <c r="A15" s="811"/>
      <c r="B15" s="814"/>
      <c r="C15" s="156" t="s">
        <v>1204</v>
      </c>
      <c r="D15" s="154"/>
      <c r="E15" s="822"/>
      <c r="F15" s="155" t="s">
        <v>1205</v>
      </c>
    </row>
    <row r="16" spans="1:6">
      <c r="A16" s="811"/>
      <c r="B16" s="814"/>
      <c r="C16" s="156" t="s">
        <v>1206</v>
      </c>
      <c r="D16" s="157"/>
      <c r="E16" s="822"/>
      <c r="F16" s="158" t="s">
        <v>1205</v>
      </c>
    </row>
    <row r="17" spans="1:6">
      <c r="A17" s="811"/>
      <c r="B17" s="814"/>
      <c r="C17" s="156" t="s">
        <v>1207</v>
      </c>
      <c r="D17" s="157"/>
      <c r="E17" s="822"/>
      <c r="F17" s="158" t="s">
        <v>1205</v>
      </c>
    </row>
    <row r="18" spans="1:6" ht="15" thickBot="1">
      <c r="A18" s="811"/>
      <c r="B18" s="814"/>
      <c r="C18" s="159" t="s">
        <v>1208</v>
      </c>
      <c r="D18" s="160"/>
      <c r="E18" s="823"/>
      <c r="F18" s="161">
        <v>2</v>
      </c>
    </row>
    <row r="19" spans="1:6">
      <c r="A19" s="811"/>
      <c r="B19" s="814"/>
      <c r="C19" s="162" t="s">
        <v>1209</v>
      </c>
      <c r="D19" s="163" t="s">
        <v>1210</v>
      </c>
      <c r="E19" s="792" t="s">
        <v>1205</v>
      </c>
      <c r="F19" s="164"/>
    </row>
    <row r="20" spans="1:6">
      <c r="A20" s="811"/>
      <c r="B20" s="814"/>
      <c r="C20" s="165" t="s">
        <v>1211</v>
      </c>
      <c r="D20" s="166"/>
      <c r="E20" s="793"/>
      <c r="F20" s="167"/>
    </row>
    <row r="21" spans="1:6">
      <c r="A21" s="811"/>
      <c r="B21" s="814"/>
      <c r="C21" s="168" t="s">
        <v>1212</v>
      </c>
      <c r="D21" s="166"/>
      <c r="E21" s="793"/>
      <c r="F21" s="167" t="s">
        <v>1193</v>
      </c>
    </row>
    <row r="22" spans="1:6">
      <c r="A22" s="811"/>
      <c r="B22" s="814"/>
      <c r="C22" s="168" t="s">
        <v>1213</v>
      </c>
      <c r="D22" s="166"/>
      <c r="E22" s="793"/>
      <c r="F22" s="167" t="s">
        <v>1200</v>
      </c>
    </row>
    <row r="23" spans="1:6" ht="15" thickBot="1">
      <c r="A23" s="811"/>
      <c r="B23" s="814"/>
      <c r="C23" s="168" t="s">
        <v>1214</v>
      </c>
      <c r="D23" s="166"/>
      <c r="E23" s="793"/>
      <c r="F23" s="167" t="s">
        <v>1197</v>
      </c>
    </row>
    <row r="24" spans="1:6">
      <c r="A24" s="811"/>
      <c r="B24" s="813" t="s">
        <v>18</v>
      </c>
      <c r="C24" s="141" t="s">
        <v>1188</v>
      </c>
      <c r="D24" s="815" t="s">
        <v>1184</v>
      </c>
      <c r="E24" s="815" t="s">
        <v>1190</v>
      </c>
      <c r="F24" s="142"/>
    </row>
    <row r="25" spans="1:6">
      <c r="A25" s="811"/>
      <c r="B25" s="814"/>
      <c r="C25" s="147" t="s">
        <v>1191</v>
      </c>
      <c r="D25" s="816"/>
      <c r="E25" s="816"/>
      <c r="F25" s="144"/>
    </row>
    <row r="26" spans="1:6">
      <c r="A26" s="811"/>
      <c r="B26" s="814"/>
      <c r="C26" s="145" t="s">
        <v>1192</v>
      </c>
      <c r="D26" s="816"/>
      <c r="E26" s="816"/>
      <c r="F26" s="146" t="s">
        <v>1193</v>
      </c>
    </row>
    <row r="27" spans="1:6">
      <c r="A27" s="811"/>
      <c r="B27" s="814"/>
      <c r="C27" s="145" t="s">
        <v>1194</v>
      </c>
      <c r="D27" s="816"/>
      <c r="E27" s="816"/>
      <c r="F27" s="146" t="s">
        <v>1190</v>
      </c>
    </row>
    <row r="28" spans="1:6">
      <c r="A28" s="811"/>
      <c r="B28" s="814"/>
      <c r="C28" s="147" t="s">
        <v>1195</v>
      </c>
      <c r="D28" s="816"/>
      <c r="E28" s="816"/>
      <c r="F28" s="146" t="s">
        <v>1190</v>
      </c>
    </row>
    <row r="29" spans="1:6">
      <c r="A29" s="811"/>
      <c r="B29" s="814"/>
      <c r="C29" s="147" t="s">
        <v>1196</v>
      </c>
      <c r="D29" s="816"/>
      <c r="E29" s="816"/>
      <c r="F29" s="146" t="s">
        <v>1197</v>
      </c>
    </row>
    <row r="30" spans="1:6">
      <c r="A30" s="811"/>
      <c r="B30" s="814"/>
      <c r="C30" s="147" t="s">
        <v>1215</v>
      </c>
      <c r="D30" s="816"/>
      <c r="E30" s="816"/>
      <c r="F30" s="146" t="s">
        <v>1197</v>
      </c>
    </row>
    <row r="31" spans="1:6">
      <c r="A31" s="811"/>
      <c r="B31" s="814"/>
      <c r="C31" s="147" t="s">
        <v>1198</v>
      </c>
      <c r="D31" s="816"/>
      <c r="E31" s="816"/>
      <c r="F31" s="144"/>
    </row>
    <row r="32" spans="1:6">
      <c r="A32" s="811"/>
      <c r="B32" s="814"/>
      <c r="C32" s="145" t="s">
        <v>1199</v>
      </c>
      <c r="D32" s="816"/>
      <c r="E32" s="816"/>
      <c r="F32" s="146" t="s">
        <v>1200</v>
      </c>
    </row>
    <row r="33" spans="1:6" ht="15" thickBot="1">
      <c r="A33" s="811"/>
      <c r="B33" s="814"/>
      <c r="C33" s="148" t="s">
        <v>1201</v>
      </c>
      <c r="D33" s="817"/>
      <c r="E33" s="817"/>
      <c r="F33" s="149" t="s">
        <v>1200</v>
      </c>
    </row>
    <row r="34" spans="1:6">
      <c r="A34" s="811"/>
      <c r="B34" s="814"/>
      <c r="C34" s="150" t="s">
        <v>1202</v>
      </c>
      <c r="D34" s="151" t="s">
        <v>1189</v>
      </c>
      <c r="E34" s="821" t="s">
        <v>1190</v>
      </c>
      <c r="F34" s="152"/>
    </row>
    <row r="35" spans="1:6" ht="27.6">
      <c r="A35" s="811"/>
      <c r="B35" s="814"/>
      <c r="C35" s="156" t="s">
        <v>1216</v>
      </c>
      <c r="D35" s="154"/>
      <c r="E35" s="822"/>
      <c r="F35" s="155" t="s">
        <v>1193</v>
      </c>
    </row>
    <row r="36" spans="1:6" ht="27.6">
      <c r="A36" s="811"/>
      <c r="B36" s="814"/>
      <c r="C36" s="156" t="s">
        <v>1204</v>
      </c>
      <c r="D36" s="154"/>
      <c r="E36" s="822"/>
      <c r="F36" s="155" t="s">
        <v>1205</v>
      </c>
    </row>
    <row r="37" spans="1:6">
      <c r="A37" s="811"/>
      <c r="B37" s="814"/>
      <c r="C37" s="156" t="s">
        <v>1206</v>
      </c>
      <c r="D37" s="157"/>
      <c r="E37" s="822"/>
      <c r="F37" s="158" t="s">
        <v>1205</v>
      </c>
    </row>
    <row r="38" spans="1:6">
      <c r="A38" s="811"/>
      <c r="B38" s="814"/>
      <c r="C38" s="156" t="s">
        <v>1217</v>
      </c>
      <c r="D38" s="157"/>
      <c r="E38" s="822"/>
      <c r="F38" s="158" t="s">
        <v>1205</v>
      </c>
    </row>
    <row r="39" spans="1:6" ht="15" thickBot="1">
      <c r="A39" s="811"/>
      <c r="B39" s="814"/>
      <c r="C39" s="159" t="s">
        <v>1208</v>
      </c>
      <c r="D39" s="160"/>
      <c r="E39" s="823"/>
      <c r="F39" s="161">
        <v>2</v>
      </c>
    </row>
    <row r="40" spans="1:6">
      <c r="A40" s="811"/>
      <c r="B40" s="814"/>
      <c r="C40" s="162" t="s">
        <v>1209</v>
      </c>
      <c r="D40" s="163" t="s">
        <v>1210</v>
      </c>
      <c r="E40" s="792" t="s">
        <v>1205</v>
      </c>
      <c r="F40" s="164"/>
    </row>
    <row r="41" spans="1:6">
      <c r="A41" s="811"/>
      <c r="B41" s="814"/>
      <c r="C41" s="165" t="s">
        <v>1211</v>
      </c>
      <c r="D41" s="166"/>
      <c r="E41" s="793"/>
      <c r="F41" s="167"/>
    </row>
    <row r="42" spans="1:6">
      <c r="A42" s="811"/>
      <c r="B42" s="814"/>
      <c r="C42" s="168" t="s">
        <v>1212</v>
      </c>
      <c r="D42" s="166"/>
      <c r="E42" s="793"/>
      <c r="F42" s="167" t="s">
        <v>1193</v>
      </c>
    </row>
    <row r="43" spans="1:6">
      <c r="A43" s="811"/>
      <c r="B43" s="814"/>
      <c r="C43" s="168" t="s">
        <v>1213</v>
      </c>
      <c r="D43" s="166"/>
      <c r="E43" s="793"/>
      <c r="F43" s="167" t="s">
        <v>1200</v>
      </c>
    </row>
    <row r="44" spans="1:6" ht="15" thickBot="1">
      <c r="A44" s="812"/>
      <c r="B44" s="844"/>
      <c r="C44" s="169" t="s">
        <v>1214</v>
      </c>
      <c r="D44" s="170"/>
      <c r="E44" s="794"/>
      <c r="F44" s="171" t="s">
        <v>1197</v>
      </c>
    </row>
    <row r="45" spans="1:6" s="206" customFormat="1" ht="33.75" customHeight="1" thickBot="1">
      <c r="A45" s="172" t="s">
        <v>1420</v>
      </c>
      <c r="B45" s="173"/>
      <c r="C45" s="173"/>
      <c r="D45" s="173"/>
    </row>
    <row r="46" spans="1:6" s="206" customFormat="1" ht="15" thickBot="1">
      <c r="A46" s="243" t="s">
        <v>1421</v>
      </c>
      <c r="B46" s="244" t="s">
        <v>1219</v>
      </c>
      <c r="C46" s="245" t="s">
        <v>1220</v>
      </c>
      <c r="D46" s="246" t="s">
        <v>1221</v>
      </c>
    </row>
    <row r="47" spans="1:6" s="206" customFormat="1" ht="28.8">
      <c r="A47" s="247" t="s">
        <v>113</v>
      </c>
      <c r="B47" s="248" t="s">
        <v>1422</v>
      </c>
      <c r="C47" s="848" t="s">
        <v>84</v>
      </c>
      <c r="D47" s="249" t="s">
        <v>1227</v>
      </c>
    </row>
    <row r="48" spans="1:6" s="206" customFormat="1" ht="58.2" thickBot="1">
      <c r="A48" s="250" t="s">
        <v>1235</v>
      </c>
      <c r="B48" s="251" t="s">
        <v>1423</v>
      </c>
      <c r="C48" s="849"/>
      <c r="D48" s="252" t="s">
        <v>1224</v>
      </c>
    </row>
    <row r="49" spans="1:12" s="206" customFormat="1" ht="15" customHeight="1">
      <c r="A49" s="824" t="s">
        <v>1312</v>
      </c>
      <c r="B49" s="827" t="s">
        <v>1424</v>
      </c>
      <c r="C49" s="830" t="s">
        <v>1239</v>
      </c>
      <c r="D49" s="833" t="s">
        <v>1224</v>
      </c>
      <c r="E49" s="845" t="s">
        <v>1816</v>
      </c>
      <c r="F49" s="846"/>
      <c r="G49" s="846"/>
      <c r="H49" s="846"/>
      <c r="I49" s="846"/>
      <c r="J49" s="846"/>
      <c r="K49" s="846"/>
      <c r="L49" s="846"/>
    </row>
    <row r="50" spans="1:12" s="206" customFormat="1">
      <c r="A50" s="825"/>
      <c r="B50" s="828"/>
      <c r="C50" s="831"/>
      <c r="D50" s="834"/>
      <c r="E50" s="847"/>
      <c r="F50" s="846"/>
      <c r="G50" s="846"/>
      <c r="H50" s="846"/>
      <c r="I50" s="846"/>
      <c r="J50" s="846"/>
      <c r="K50" s="846"/>
      <c r="L50" s="846"/>
    </row>
    <row r="51" spans="1:12" s="206" customFormat="1">
      <c r="A51" s="825"/>
      <c r="B51" s="828"/>
      <c r="C51" s="831"/>
      <c r="D51" s="834"/>
      <c r="E51" s="847"/>
      <c r="F51" s="846"/>
      <c r="G51" s="846"/>
      <c r="H51" s="846"/>
      <c r="I51" s="846"/>
      <c r="J51" s="846"/>
      <c r="K51" s="846"/>
      <c r="L51" s="846"/>
    </row>
    <row r="52" spans="1:12" s="206" customFormat="1">
      <c r="A52" s="825"/>
      <c r="B52" s="829"/>
      <c r="C52" s="831"/>
      <c r="D52" s="834"/>
      <c r="E52" s="847"/>
      <c r="F52" s="846"/>
      <c r="G52" s="846"/>
      <c r="H52" s="846"/>
      <c r="I52" s="846"/>
      <c r="J52" s="846"/>
      <c r="K52" s="846"/>
      <c r="L52" s="846"/>
    </row>
    <row r="53" spans="1:12" s="8" customFormat="1" ht="15" customHeight="1">
      <c r="A53" s="825"/>
      <c r="B53" s="836" t="s">
        <v>1425</v>
      </c>
      <c r="C53" s="831"/>
      <c r="D53" s="834"/>
      <c r="E53" s="847"/>
      <c r="F53" s="846"/>
      <c r="G53" s="846"/>
      <c r="H53" s="846"/>
      <c r="I53" s="846"/>
      <c r="J53" s="846"/>
      <c r="K53" s="846"/>
      <c r="L53" s="846"/>
    </row>
    <row r="54" spans="1:12" s="8" customFormat="1">
      <c r="A54" s="825"/>
      <c r="B54" s="837"/>
      <c r="C54" s="831"/>
      <c r="D54" s="834"/>
      <c r="E54" s="847"/>
      <c r="F54" s="846"/>
      <c r="G54" s="846"/>
      <c r="H54" s="846"/>
      <c r="I54" s="846"/>
      <c r="J54" s="846"/>
      <c r="K54" s="846"/>
      <c r="L54" s="846"/>
    </row>
    <row r="55" spans="1:12" s="206" customFormat="1">
      <c r="A55" s="825"/>
      <c r="B55" s="838" t="s">
        <v>1426</v>
      </c>
      <c r="C55" s="831"/>
      <c r="D55" s="834"/>
      <c r="E55" s="847"/>
      <c r="F55" s="846"/>
      <c r="G55" s="846"/>
      <c r="H55" s="846"/>
      <c r="I55" s="846"/>
      <c r="J55" s="846"/>
      <c r="K55" s="846"/>
      <c r="L55" s="846"/>
    </row>
    <row r="56" spans="1:12" s="206" customFormat="1">
      <c r="A56" s="826"/>
      <c r="B56" s="839"/>
      <c r="C56" s="831"/>
      <c r="D56" s="835"/>
      <c r="E56" s="847"/>
      <c r="F56" s="846"/>
      <c r="G56" s="846"/>
      <c r="H56" s="846"/>
      <c r="I56" s="846"/>
      <c r="J56" s="846"/>
      <c r="K56" s="846"/>
      <c r="L56" s="846"/>
    </row>
    <row r="57" spans="1:12" s="206" customFormat="1" ht="15" customHeight="1">
      <c r="A57" s="840" t="s">
        <v>1419</v>
      </c>
      <c r="B57" s="841" t="s">
        <v>1427</v>
      </c>
      <c r="C57" s="831"/>
      <c r="D57" s="842" t="s">
        <v>1231</v>
      </c>
    </row>
    <row r="58" spans="1:12" s="206" customFormat="1">
      <c r="A58" s="825"/>
      <c r="B58" s="828"/>
      <c r="C58" s="831"/>
      <c r="D58" s="834"/>
    </row>
    <row r="59" spans="1:12" s="206" customFormat="1">
      <c r="A59" s="825"/>
      <c r="B59" s="828"/>
      <c r="C59" s="831"/>
      <c r="D59" s="834"/>
    </row>
    <row r="60" spans="1:12" s="206" customFormat="1">
      <c r="A60" s="825"/>
      <c r="B60" s="829"/>
      <c r="C60" s="831"/>
      <c r="D60" s="834"/>
    </row>
    <row r="61" spans="1:12" s="8" customFormat="1">
      <c r="A61" s="825"/>
      <c r="B61" s="836" t="s">
        <v>1428</v>
      </c>
      <c r="C61" s="831"/>
      <c r="D61" s="834"/>
      <c r="E61" s="206"/>
      <c r="F61" s="206"/>
      <c r="G61" s="206"/>
      <c r="H61" s="206"/>
    </row>
    <row r="62" spans="1:12" s="8" customFormat="1">
      <c r="A62" s="825"/>
      <c r="B62" s="837"/>
      <c r="C62" s="831"/>
      <c r="D62" s="834"/>
      <c r="E62" s="206"/>
      <c r="F62" s="206"/>
      <c r="G62" s="206"/>
      <c r="H62" s="206"/>
    </row>
    <row r="63" spans="1:12" s="206" customFormat="1">
      <c r="A63" s="825"/>
      <c r="B63" s="838" t="s">
        <v>1426</v>
      </c>
      <c r="C63" s="831"/>
      <c r="D63" s="834"/>
    </row>
    <row r="64" spans="1:12" s="206" customFormat="1">
      <c r="A64" s="825"/>
      <c r="B64" s="843"/>
      <c r="C64" s="831"/>
      <c r="D64" s="834"/>
    </row>
    <row r="65" spans="1:8" s="206" customFormat="1">
      <c r="A65" s="253" t="s">
        <v>1429</v>
      </c>
      <c r="B65" s="560" t="s">
        <v>1430</v>
      </c>
      <c r="C65" s="832"/>
      <c r="D65" s="254" t="s">
        <v>1224</v>
      </c>
    </row>
    <row r="66" spans="1:8" s="206" customFormat="1" ht="29.1" customHeight="1">
      <c r="A66" s="255" t="s">
        <v>1431</v>
      </c>
      <c r="B66" s="256" t="s">
        <v>1432</v>
      </c>
      <c r="C66" s="257" t="s">
        <v>1433</v>
      </c>
      <c r="D66" s="258" t="s">
        <v>1227</v>
      </c>
    </row>
    <row r="67" spans="1:8" s="206" customFormat="1" ht="30" customHeight="1">
      <c r="A67" s="852" t="s">
        <v>1416</v>
      </c>
      <c r="B67" s="259" t="s">
        <v>1434</v>
      </c>
      <c r="C67" s="855" t="s">
        <v>1244</v>
      </c>
      <c r="D67" s="842" t="s">
        <v>1224</v>
      </c>
    </row>
    <row r="68" spans="1:8" s="206" customFormat="1" ht="15" customHeight="1">
      <c r="A68" s="853"/>
      <c r="B68" s="858" t="s">
        <v>1435</v>
      </c>
      <c r="C68" s="831"/>
      <c r="D68" s="834"/>
    </row>
    <row r="69" spans="1:8" s="206" customFormat="1">
      <c r="A69" s="853"/>
      <c r="B69" s="859"/>
      <c r="C69" s="831"/>
      <c r="D69" s="834"/>
    </row>
    <row r="70" spans="1:8" s="206" customFormat="1" ht="15" thickBot="1">
      <c r="A70" s="854"/>
      <c r="B70" s="860"/>
      <c r="C70" s="856"/>
      <c r="D70" s="857"/>
    </row>
    <row r="71" spans="1:8" s="260" customFormat="1">
      <c r="A71" s="808" t="s">
        <v>1436</v>
      </c>
      <c r="B71" s="194" t="s">
        <v>1246</v>
      </c>
      <c r="C71" s="861" t="s">
        <v>1174</v>
      </c>
      <c r="D71" s="195" t="s">
        <v>1227</v>
      </c>
      <c r="E71" s="206"/>
      <c r="F71" s="206"/>
      <c r="G71" s="206"/>
      <c r="H71" s="206"/>
    </row>
    <row r="72" spans="1:8" s="260" customFormat="1">
      <c r="A72" s="804"/>
      <c r="B72" s="194" t="s">
        <v>1247</v>
      </c>
      <c r="C72" s="862"/>
      <c r="D72" s="195" t="s">
        <v>1224</v>
      </c>
      <c r="E72" s="206"/>
      <c r="F72" s="206"/>
      <c r="G72" s="206"/>
      <c r="H72" s="206"/>
    </row>
    <row r="73" spans="1:8" s="260" customFormat="1">
      <c r="A73" s="808" t="s">
        <v>1248</v>
      </c>
      <c r="B73" s="196" t="s">
        <v>1249</v>
      </c>
      <c r="C73" s="862"/>
      <c r="D73" s="195" t="s">
        <v>1231</v>
      </c>
      <c r="E73" s="206"/>
      <c r="F73" s="206"/>
      <c r="G73" s="206"/>
      <c r="H73" s="206"/>
    </row>
    <row r="74" spans="1:8" s="260" customFormat="1">
      <c r="A74" s="804"/>
      <c r="B74" s="194" t="s">
        <v>1247</v>
      </c>
      <c r="C74" s="862"/>
      <c r="D74" s="195" t="s">
        <v>1224</v>
      </c>
      <c r="E74" s="206"/>
      <c r="F74" s="206"/>
      <c r="G74" s="206"/>
      <c r="H74" s="206"/>
    </row>
    <row r="75" spans="1:8" s="260" customFormat="1">
      <c r="A75" s="804" t="s">
        <v>1250</v>
      </c>
      <c r="B75" s="196" t="s">
        <v>1251</v>
      </c>
      <c r="C75" s="862"/>
      <c r="D75" s="195" t="s">
        <v>1227</v>
      </c>
      <c r="E75" s="206"/>
      <c r="F75" s="206"/>
      <c r="G75" s="206"/>
      <c r="H75" s="206"/>
    </row>
    <row r="76" spans="1:8" s="260" customFormat="1" ht="15" thickBot="1">
      <c r="A76" s="809"/>
      <c r="B76" s="182" t="s">
        <v>1252</v>
      </c>
      <c r="C76" s="863"/>
      <c r="D76" s="197" t="s">
        <v>1224</v>
      </c>
      <c r="E76" s="206"/>
      <c r="F76" s="206"/>
      <c r="G76" s="206"/>
      <c r="H76" s="206"/>
    </row>
    <row r="77" spans="1:8" s="260" customFormat="1" ht="79.5" customHeight="1">
      <c r="A77" s="261" t="s">
        <v>1437</v>
      </c>
      <c r="B77" s="262" t="s">
        <v>1438</v>
      </c>
      <c r="C77" s="864" t="s">
        <v>1255</v>
      </c>
      <c r="D77" s="263" t="s">
        <v>1224</v>
      </c>
      <c r="E77" s="206"/>
      <c r="F77" s="206"/>
      <c r="G77" s="206"/>
      <c r="H77" s="206"/>
    </row>
    <row r="78" spans="1:8" s="260" customFormat="1" ht="57.6">
      <c r="A78" s="850" t="s">
        <v>1439</v>
      </c>
      <c r="B78" s="194" t="s">
        <v>1440</v>
      </c>
      <c r="C78" s="865"/>
      <c r="D78" s="195" t="s">
        <v>1231</v>
      </c>
      <c r="E78" s="206"/>
      <c r="F78" s="206"/>
      <c r="G78" s="206"/>
      <c r="H78" s="206"/>
    </row>
    <row r="79" spans="1:8" s="260" customFormat="1" ht="37.5" customHeight="1">
      <c r="A79" s="851"/>
      <c r="B79" s="196" t="s">
        <v>1441</v>
      </c>
      <c r="C79" s="865"/>
      <c r="D79" s="195" t="s">
        <v>1227</v>
      </c>
      <c r="E79" s="206"/>
      <c r="F79" s="206"/>
      <c r="G79" s="206"/>
      <c r="H79" s="206"/>
    </row>
    <row r="80" spans="1:8" s="260" customFormat="1" ht="50.25" customHeight="1" thickBot="1">
      <c r="A80" s="264" t="s">
        <v>1408</v>
      </c>
      <c r="B80" s="204" t="s">
        <v>1442</v>
      </c>
      <c r="C80" s="866"/>
      <c r="D80" s="197" t="s">
        <v>1224</v>
      </c>
      <c r="E80" s="206"/>
      <c r="F80" s="206"/>
      <c r="G80" s="206"/>
      <c r="H80" s="206"/>
    </row>
    <row r="82" spans="1:5" ht="24" thickBot="1">
      <c r="A82" s="172" t="s">
        <v>15</v>
      </c>
      <c r="B82" s="173"/>
      <c r="C82" s="173"/>
      <c r="D82" s="173"/>
      <c r="E82" s="8"/>
    </row>
    <row r="83" spans="1:5" ht="15.6" thickTop="1" thickBot="1">
      <c r="A83" s="174" t="s">
        <v>1218</v>
      </c>
      <c r="B83" s="175" t="s">
        <v>1219</v>
      </c>
      <c r="C83" s="176" t="s">
        <v>1220</v>
      </c>
      <c r="D83" s="177" t="s">
        <v>1221</v>
      </c>
      <c r="E83" s="8"/>
    </row>
    <row r="84" spans="1:5">
      <c r="A84" s="795" t="s">
        <v>1222</v>
      </c>
      <c r="B84" s="178" t="s">
        <v>1223</v>
      </c>
      <c r="C84" s="798" t="s">
        <v>84</v>
      </c>
      <c r="D84" s="179" t="s">
        <v>1224</v>
      </c>
      <c r="E84" s="8"/>
    </row>
    <row r="85" spans="1:5">
      <c r="A85" s="796"/>
      <c r="B85" s="180" t="s">
        <v>1225</v>
      </c>
      <c r="C85" s="799"/>
      <c r="D85" s="179" t="s">
        <v>1224</v>
      </c>
    </row>
    <row r="86" spans="1:5" ht="28.8">
      <c r="A86" s="796"/>
      <c r="B86" s="180" t="s">
        <v>1226</v>
      </c>
      <c r="C86" s="799"/>
      <c r="D86" s="179" t="s">
        <v>1227</v>
      </c>
    </row>
    <row r="87" spans="1:5" ht="28.8">
      <c r="A87" s="796"/>
      <c r="B87" s="180" t="s">
        <v>1228</v>
      </c>
      <c r="C87" s="799"/>
      <c r="D87" s="179" t="s">
        <v>1224</v>
      </c>
    </row>
    <row r="88" spans="1:5" ht="57.6">
      <c r="A88" s="796"/>
      <c r="B88" s="180" t="s">
        <v>1229</v>
      </c>
      <c r="C88" s="799"/>
      <c r="D88" s="179" t="s">
        <v>1227</v>
      </c>
    </row>
    <row r="89" spans="1:5">
      <c r="A89" s="796"/>
      <c r="B89" s="180" t="s">
        <v>1230</v>
      </c>
      <c r="C89" s="799"/>
      <c r="D89" s="179" t="s">
        <v>1231</v>
      </c>
    </row>
    <row r="90" spans="1:5">
      <c r="A90" s="796"/>
      <c r="B90" s="180" t="s">
        <v>1232</v>
      </c>
      <c r="C90" s="799"/>
      <c r="D90" s="179" t="s">
        <v>1224</v>
      </c>
    </row>
    <row r="91" spans="1:5">
      <c r="A91" s="796"/>
      <c r="B91" s="180" t="s">
        <v>1233</v>
      </c>
      <c r="C91" s="799"/>
      <c r="D91" s="179" t="s">
        <v>1227</v>
      </c>
    </row>
    <row r="92" spans="1:5">
      <c r="A92" s="797"/>
      <c r="B92" s="181" t="s">
        <v>1234</v>
      </c>
      <c r="C92" s="799"/>
      <c r="D92" s="179" t="s">
        <v>1224</v>
      </c>
    </row>
    <row r="93" spans="1:5" ht="43.8" thickBot="1">
      <c r="A93" s="208" t="s">
        <v>1235</v>
      </c>
      <c r="B93" s="182" t="s">
        <v>1236</v>
      </c>
      <c r="C93" s="800"/>
      <c r="D93" s="183" t="s">
        <v>1224</v>
      </c>
    </row>
    <row r="94" spans="1:5" ht="28.8">
      <c r="A94" s="184" t="s">
        <v>1237</v>
      </c>
      <c r="B94" s="185" t="s">
        <v>1238</v>
      </c>
      <c r="C94" s="801" t="s">
        <v>1239</v>
      </c>
      <c r="D94" s="186" t="s">
        <v>1224</v>
      </c>
    </row>
    <row r="95" spans="1:5" ht="28.8">
      <c r="A95" s="187" t="s">
        <v>1240</v>
      </c>
      <c r="B95" s="188" t="s">
        <v>1241</v>
      </c>
      <c r="C95" s="802"/>
      <c r="D95" s="189" t="s">
        <v>1224</v>
      </c>
    </row>
    <row r="96" spans="1:5" ht="29.4" thickBot="1">
      <c r="A96" s="190" t="s">
        <v>1242</v>
      </c>
      <c r="B96" s="191" t="s">
        <v>1243</v>
      </c>
      <c r="C96" s="192" t="s">
        <v>1244</v>
      </c>
      <c r="D96" s="193" t="s">
        <v>1224</v>
      </c>
    </row>
    <row r="97" spans="1:12">
      <c r="A97" s="803" t="s">
        <v>1245</v>
      </c>
      <c r="B97" s="194" t="s">
        <v>1246</v>
      </c>
      <c r="C97" s="805" t="s">
        <v>1174</v>
      </c>
      <c r="D97" s="195" t="s">
        <v>1227</v>
      </c>
    </row>
    <row r="98" spans="1:12">
      <c r="A98" s="804"/>
      <c r="B98" s="194" t="s">
        <v>1247</v>
      </c>
      <c r="C98" s="806"/>
      <c r="D98" s="195" t="s">
        <v>1224</v>
      </c>
    </row>
    <row r="99" spans="1:12">
      <c r="A99" s="808" t="s">
        <v>1248</v>
      </c>
      <c r="B99" s="196" t="s">
        <v>1249</v>
      </c>
      <c r="C99" s="806"/>
      <c r="D99" s="195" t="s">
        <v>1231</v>
      </c>
    </row>
    <row r="100" spans="1:12">
      <c r="A100" s="804"/>
      <c r="B100" s="194" t="s">
        <v>1247</v>
      </c>
      <c r="C100" s="806"/>
      <c r="D100" s="195" t="s">
        <v>1224</v>
      </c>
    </row>
    <row r="101" spans="1:12">
      <c r="A101" s="804" t="s">
        <v>1250</v>
      </c>
      <c r="B101" s="196" t="s">
        <v>1251</v>
      </c>
      <c r="C101" s="806"/>
      <c r="D101" s="195" t="s">
        <v>1227</v>
      </c>
    </row>
    <row r="102" spans="1:12" ht="15" thickBot="1">
      <c r="A102" s="809"/>
      <c r="B102" s="182" t="s">
        <v>1252</v>
      </c>
      <c r="C102" s="807"/>
      <c r="D102" s="197" t="s">
        <v>1224</v>
      </c>
    </row>
    <row r="103" spans="1:12" ht="28.8">
      <c r="A103" s="198" t="s">
        <v>1253</v>
      </c>
      <c r="B103" s="185" t="s">
        <v>1254</v>
      </c>
      <c r="C103" s="818" t="s">
        <v>1255</v>
      </c>
      <c r="D103" s="186" t="s">
        <v>1224</v>
      </c>
    </row>
    <row r="104" spans="1:12" ht="43.2">
      <c r="A104" s="199" t="s">
        <v>1256</v>
      </c>
      <c r="B104" s="200" t="s">
        <v>1257</v>
      </c>
      <c r="C104" s="819"/>
      <c r="D104" s="201" t="s">
        <v>1227</v>
      </c>
    </row>
    <row r="105" spans="1:12" ht="28.8">
      <c r="A105" s="790" t="s">
        <v>1258</v>
      </c>
      <c r="B105" s="202" t="s">
        <v>1259</v>
      </c>
      <c r="C105" s="819"/>
      <c r="D105" s="203" t="s">
        <v>1224</v>
      </c>
    </row>
    <row r="106" spans="1:12" ht="29.4" thickBot="1">
      <c r="A106" s="791"/>
      <c r="B106" s="204" t="s">
        <v>1260</v>
      </c>
      <c r="C106" s="820"/>
      <c r="D106" s="205" t="s">
        <v>1227</v>
      </c>
    </row>
    <row r="107" spans="1:12">
      <c r="A107" s="206"/>
      <c r="B107" s="207"/>
      <c r="C107" s="206"/>
      <c r="D107" s="206"/>
    </row>
    <row r="108" spans="1:12">
      <c r="A108" s="789" t="s">
        <v>1261</v>
      </c>
      <c r="B108" s="789"/>
      <c r="C108" s="789"/>
      <c r="D108" s="789"/>
      <c r="E108" s="789"/>
      <c r="F108" s="789"/>
      <c r="G108" s="789"/>
      <c r="H108" s="789"/>
      <c r="I108" s="789"/>
      <c r="J108" s="789"/>
      <c r="K108" s="789"/>
      <c r="L108" s="789"/>
    </row>
    <row r="109" spans="1:12" ht="105" customHeight="1">
      <c r="A109" s="788" t="s">
        <v>1262</v>
      </c>
      <c r="B109" s="788"/>
      <c r="C109" s="788"/>
      <c r="D109" s="788"/>
      <c r="E109" s="788"/>
      <c r="F109" s="788"/>
      <c r="G109" s="788"/>
      <c r="H109" s="788"/>
      <c r="I109" s="788"/>
      <c r="J109" s="788"/>
      <c r="K109" s="788"/>
      <c r="L109" s="788"/>
    </row>
  </sheetData>
  <mergeCells count="45">
    <mergeCell ref="E34:E39"/>
    <mergeCell ref="E49:L56"/>
    <mergeCell ref="C47:C48"/>
    <mergeCell ref="A78:A79"/>
    <mergeCell ref="A67:A70"/>
    <mergeCell ref="C67:C70"/>
    <mergeCell ref="D67:D70"/>
    <mergeCell ref="B68:B70"/>
    <mergeCell ref="A71:A72"/>
    <mergeCell ref="C71:C76"/>
    <mergeCell ref="A73:A74"/>
    <mergeCell ref="A75:A76"/>
    <mergeCell ref="C77:C80"/>
    <mergeCell ref="E13:E18"/>
    <mergeCell ref="E19:E23"/>
    <mergeCell ref="A49:A56"/>
    <mergeCell ref="B49:B52"/>
    <mergeCell ref="C49:C65"/>
    <mergeCell ref="D49:D56"/>
    <mergeCell ref="B53:B54"/>
    <mergeCell ref="B55:B56"/>
    <mergeCell ref="A57:A64"/>
    <mergeCell ref="B57:B60"/>
    <mergeCell ref="D57:D64"/>
    <mergeCell ref="B61:B62"/>
    <mergeCell ref="B63:B64"/>
    <mergeCell ref="E24:E33"/>
    <mergeCell ref="B24:B44"/>
    <mergeCell ref="D24:D33"/>
    <mergeCell ref="A109:L109"/>
    <mergeCell ref="A108:L108"/>
    <mergeCell ref="A105:A106"/>
    <mergeCell ref="E40:E44"/>
    <mergeCell ref="A84:A92"/>
    <mergeCell ref="C84:C93"/>
    <mergeCell ref="C94:C95"/>
    <mergeCell ref="A97:A98"/>
    <mergeCell ref="C97:C102"/>
    <mergeCell ref="A99:A100"/>
    <mergeCell ref="A101:A102"/>
    <mergeCell ref="A4:A44"/>
    <mergeCell ref="B4:B23"/>
    <mergeCell ref="D4:D12"/>
    <mergeCell ref="E4:E12"/>
    <mergeCell ref="C103:C106"/>
  </mergeCells>
  <hyperlinks>
    <hyperlink ref="B105" location="'Ciele s KPIs'!A64" display="Materiálno technické požiadavky na štandardné moderné RTG pracovisko"/>
    <hyperlink ref="B47" location="'Budovy KPIs'!A20" display="Cieľové technické parametre modelovej budovy súdu (Zdroj: CEPEJ, Dotazník riaditeľov správ KS)"/>
  </hyperlinks>
  <pageMargins left="0.70866141732283472" right="0.70866141732283472" top="0.74803149606299213" bottom="0.74803149606299213" header="0.31496062992125984" footer="0.31496062992125984"/>
  <pageSetup paperSize="9" scale="30" fitToHeight="2" orientation="portrait" r:id="rId1"/>
  <headerFooter>
    <oddHeader>&amp;C&amp;"Calibri,Tučné"Príloha 8: Priorizovaný investičný plán MS SR s harmonogramom do r. 2026</oddHeader>
    <oddFooter>&amp;L&amp;"Calibri,Kurzíva"Investičná stratégia MS SR 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'\\msbu\AnalytickeCentrum\15_AC_Investicie\Metodika pre určovanie investičných priorít\[Priorizácia investícii MS SR.xlsx]Hárok3'!#REF!</xm:f>
          </x14:formula1>
          <xm:sqref>D3:D80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95"/>
  <sheetViews>
    <sheetView topLeftCell="B1" zoomScale="85" zoomScaleNormal="85" workbookViewId="0">
      <selection activeCell="D4" sqref="D4"/>
    </sheetView>
  </sheetViews>
  <sheetFormatPr defaultColWidth="9.109375" defaultRowHeight="14.4"/>
  <cols>
    <col min="1" max="1" width="11.109375" style="12" bestFit="1" customWidth="1"/>
    <col min="2" max="2" width="8.33203125" style="12" customWidth="1"/>
    <col min="3" max="3" width="11.88671875" style="12" bestFit="1" customWidth="1"/>
    <col min="4" max="4" width="11" style="12" bestFit="1" customWidth="1"/>
    <col min="5" max="7" width="12.44140625" style="12" bestFit="1" customWidth="1"/>
    <col min="8" max="9" width="20.6640625" style="12" customWidth="1"/>
    <col min="10" max="10" width="40.6640625" style="12" customWidth="1"/>
    <col min="11" max="11" width="42.6640625" style="12" customWidth="1"/>
    <col min="12" max="12" width="13.88671875" style="12" customWidth="1"/>
    <col min="13" max="13" width="40.6640625" style="12" customWidth="1"/>
    <col min="14" max="16384" width="9.109375" style="12"/>
  </cols>
  <sheetData>
    <row r="1" spans="1:13" ht="25.8">
      <c r="A1" s="867" t="s">
        <v>134</v>
      </c>
      <c r="B1" s="867"/>
      <c r="C1" s="867"/>
      <c r="D1" s="867"/>
      <c r="E1" s="867"/>
      <c r="F1" s="867"/>
      <c r="G1" s="867"/>
      <c r="H1" s="867"/>
      <c r="I1" s="867"/>
      <c r="J1" s="867"/>
      <c r="K1" s="867"/>
      <c r="L1" s="867"/>
      <c r="M1" s="867"/>
    </row>
    <row r="2" spans="1:13">
      <c r="A2" s="868" t="s">
        <v>4</v>
      </c>
      <c r="B2" s="869" t="s">
        <v>135</v>
      </c>
      <c r="C2" s="871" t="s">
        <v>136</v>
      </c>
      <c r="D2" s="868" t="s">
        <v>137</v>
      </c>
      <c r="E2" s="868"/>
      <c r="F2" s="868"/>
      <c r="G2" s="868"/>
      <c r="H2" s="868" t="s">
        <v>138</v>
      </c>
      <c r="I2" s="868"/>
      <c r="J2" s="868"/>
      <c r="K2" s="873" t="s">
        <v>139</v>
      </c>
      <c r="L2" s="874"/>
      <c r="M2" s="868" t="s">
        <v>140</v>
      </c>
    </row>
    <row r="3" spans="1:13" ht="57.6">
      <c r="A3" s="868"/>
      <c r="B3" s="870"/>
      <c r="C3" s="872"/>
      <c r="D3" s="30" t="s">
        <v>141</v>
      </c>
      <c r="E3" s="30" t="s">
        <v>142</v>
      </c>
      <c r="F3" s="30" t="s">
        <v>143</v>
      </c>
      <c r="G3" s="30" t="s">
        <v>144</v>
      </c>
      <c r="H3" s="31" t="s">
        <v>145</v>
      </c>
      <c r="I3" s="30" t="s">
        <v>146</v>
      </c>
      <c r="J3" s="30" t="s">
        <v>147</v>
      </c>
      <c r="K3" s="30" t="s">
        <v>148</v>
      </c>
      <c r="L3" s="31" t="s">
        <v>149</v>
      </c>
      <c r="M3" s="868"/>
    </row>
    <row r="4" spans="1:13" ht="57.6">
      <c r="A4" s="32" t="s">
        <v>150</v>
      </c>
      <c r="B4" s="33" t="s">
        <v>151</v>
      </c>
      <c r="C4" s="33" t="s">
        <v>152</v>
      </c>
      <c r="D4" s="34" t="s">
        <v>153</v>
      </c>
      <c r="E4" s="35">
        <f>36190*1.2*12</f>
        <v>521136</v>
      </c>
      <c r="F4" s="35">
        <f>36190*1.2*12</f>
        <v>521136</v>
      </c>
      <c r="G4" s="35">
        <f>36190*1.2*12</f>
        <v>521136</v>
      </c>
      <c r="H4" s="32" t="s">
        <v>154</v>
      </c>
      <c r="I4" s="32" t="s">
        <v>155</v>
      </c>
      <c r="J4" s="32" t="s">
        <v>156</v>
      </c>
      <c r="K4" s="32" t="s">
        <v>157</v>
      </c>
      <c r="L4" s="32"/>
      <c r="M4" s="32" t="s">
        <v>158</v>
      </c>
    </row>
    <row r="5" spans="1:13" ht="57.6">
      <c r="A5" s="32" t="s">
        <v>150</v>
      </c>
      <c r="B5" s="33" t="s">
        <v>151</v>
      </c>
      <c r="C5" s="33" t="s">
        <v>159</v>
      </c>
      <c r="D5" s="34" t="s">
        <v>153</v>
      </c>
      <c r="E5" s="35">
        <f>12320*1.2*12</f>
        <v>177408</v>
      </c>
      <c r="F5" s="35">
        <f>12320*1.2*12</f>
        <v>177408</v>
      </c>
      <c r="G5" s="35">
        <f>12320*1.2*12</f>
        <v>177408</v>
      </c>
      <c r="H5" s="32" t="s">
        <v>154</v>
      </c>
      <c r="I5" s="32" t="s">
        <v>160</v>
      </c>
      <c r="J5" s="32" t="s">
        <v>161</v>
      </c>
      <c r="K5" s="32" t="s">
        <v>157</v>
      </c>
      <c r="L5" s="32"/>
      <c r="M5" s="32" t="s">
        <v>158</v>
      </c>
    </row>
    <row r="6" spans="1:13" ht="86.4">
      <c r="A6" s="32" t="s">
        <v>150</v>
      </c>
      <c r="B6" s="33" t="s">
        <v>151</v>
      </c>
      <c r="C6" s="33" t="s">
        <v>162</v>
      </c>
      <c r="D6" s="34" t="s">
        <v>153</v>
      </c>
      <c r="E6" s="35">
        <f>7000*1.2*12</f>
        <v>100800</v>
      </c>
      <c r="F6" s="35">
        <f>7000*1.2*12</f>
        <v>100800</v>
      </c>
      <c r="G6" s="35">
        <f>7000*1.2*6</f>
        <v>50400</v>
      </c>
      <c r="H6" s="32" t="s">
        <v>154</v>
      </c>
      <c r="I6" s="32" t="s">
        <v>163</v>
      </c>
      <c r="J6" s="32" t="s">
        <v>164</v>
      </c>
      <c r="K6" s="32" t="s">
        <v>165</v>
      </c>
      <c r="L6" s="32"/>
      <c r="M6" s="32" t="s">
        <v>166</v>
      </c>
    </row>
    <row r="7" spans="1:13" ht="57.6">
      <c r="A7" s="32" t="s">
        <v>150</v>
      </c>
      <c r="B7" s="33" t="s">
        <v>151</v>
      </c>
      <c r="C7" s="33" t="s">
        <v>162</v>
      </c>
      <c r="D7" s="34" t="s">
        <v>153</v>
      </c>
      <c r="E7" s="35">
        <f>1450*1.2*12</f>
        <v>20880</v>
      </c>
      <c r="F7" s="35">
        <f>1450*1.2*12</f>
        <v>20880</v>
      </c>
      <c r="G7" s="35">
        <f>1450*1.2*12</f>
        <v>20880</v>
      </c>
      <c r="H7" s="32" t="s">
        <v>154</v>
      </c>
      <c r="I7" s="32" t="s">
        <v>167</v>
      </c>
      <c r="J7" s="32" t="s">
        <v>168</v>
      </c>
      <c r="K7" s="36"/>
      <c r="L7" s="32" t="s">
        <v>169</v>
      </c>
      <c r="M7" s="32" t="s">
        <v>170</v>
      </c>
    </row>
    <row r="8" spans="1:13" ht="115.2">
      <c r="A8" s="32" t="s">
        <v>150</v>
      </c>
      <c r="B8" s="33" t="s">
        <v>151</v>
      </c>
      <c r="C8" s="33" t="s">
        <v>162</v>
      </c>
      <c r="D8" s="37" t="s">
        <v>171</v>
      </c>
      <c r="E8" s="35">
        <v>33000</v>
      </c>
      <c r="F8" s="35">
        <v>0</v>
      </c>
      <c r="G8" s="35">
        <v>33000</v>
      </c>
      <c r="H8" s="32" t="s">
        <v>172</v>
      </c>
      <c r="I8" s="32" t="s">
        <v>173</v>
      </c>
      <c r="J8" s="32" t="s">
        <v>174</v>
      </c>
      <c r="K8" s="36"/>
      <c r="L8" s="36" t="s">
        <v>175</v>
      </c>
      <c r="M8" s="32" t="s">
        <v>176</v>
      </c>
    </row>
    <row r="9" spans="1:13" ht="86.4">
      <c r="A9" s="32" t="s">
        <v>150</v>
      </c>
      <c r="B9" s="33" t="s">
        <v>151</v>
      </c>
      <c r="C9" s="33" t="s">
        <v>177</v>
      </c>
      <c r="D9" s="34" t="s">
        <v>153</v>
      </c>
      <c r="E9" s="35">
        <f>137850*12</f>
        <v>1654200</v>
      </c>
      <c r="F9" s="35">
        <f>114875*1.2*12</f>
        <v>1654200</v>
      </c>
      <c r="G9" s="35">
        <f>114875*1.2*12</f>
        <v>1654200</v>
      </c>
      <c r="H9" s="32" t="s">
        <v>154</v>
      </c>
      <c r="I9" s="32" t="s">
        <v>178</v>
      </c>
      <c r="J9" s="32" t="s">
        <v>179</v>
      </c>
      <c r="K9" s="32" t="s">
        <v>180</v>
      </c>
      <c r="L9" s="32"/>
      <c r="M9" s="32" t="s">
        <v>181</v>
      </c>
    </row>
    <row r="10" spans="1:13" ht="28.8">
      <c r="A10" s="32" t="s">
        <v>150</v>
      </c>
      <c r="B10" s="33" t="s">
        <v>151</v>
      </c>
      <c r="C10" s="33" t="s">
        <v>182</v>
      </c>
      <c r="D10" s="34" t="s">
        <v>183</v>
      </c>
      <c r="E10" s="35">
        <v>188500</v>
      </c>
      <c r="F10" s="35">
        <v>300000</v>
      </c>
      <c r="G10" s="35">
        <v>300000</v>
      </c>
      <c r="H10" s="32" t="s">
        <v>184</v>
      </c>
      <c r="I10" s="32" t="s">
        <v>185</v>
      </c>
      <c r="J10" s="32"/>
      <c r="K10" s="32"/>
      <c r="L10" s="32"/>
      <c r="M10" s="32" t="s">
        <v>186</v>
      </c>
    </row>
    <row r="11" spans="1:13" ht="100.8">
      <c r="A11" s="32" t="s">
        <v>150</v>
      </c>
      <c r="B11" s="33" t="s">
        <v>151</v>
      </c>
      <c r="C11" s="33" t="s">
        <v>187</v>
      </c>
      <c r="D11" s="34" t="s">
        <v>153</v>
      </c>
      <c r="E11" s="35">
        <f>28798.8*12</f>
        <v>345585.6</v>
      </c>
      <c r="F11" s="35">
        <f>28798.8*12</f>
        <v>345585.6</v>
      </c>
      <c r="G11" s="35">
        <f>23999*1.2*12</f>
        <v>345585.6</v>
      </c>
      <c r="H11" s="32" t="s">
        <v>188</v>
      </c>
      <c r="I11" s="32" t="s">
        <v>189</v>
      </c>
      <c r="J11" s="32" t="s">
        <v>190</v>
      </c>
      <c r="K11" s="32" t="s">
        <v>191</v>
      </c>
      <c r="L11" s="32"/>
      <c r="M11" s="32" t="s">
        <v>192</v>
      </c>
    </row>
    <row r="12" spans="1:13" ht="43.2">
      <c r="A12" s="32" t="s">
        <v>150</v>
      </c>
      <c r="B12" s="33" t="s">
        <v>151</v>
      </c>
      <c r="C12" s="33" t="s">
        <v>182</v>
      </c>
      <c r="D12" s="34" t="s">
        <v>183</v>
      </c>
      <c r="E12" s="35">
        <v>96000</v>
      </c>
      <c r="F12" s="35">
        <v>0</v>
      </c>
      <c r="G12" s="35">
        <f>96000</f>
        <v>96000</v>
      </c>
      <c r="H12" s="32" t="s">
        <v>184</v>
      </c>
      <c r="I12" s="32" t="s">
        <v>193</v>
      </c>
      <c r="J12" s="32" t="s">
        <v>194</v>
      </c>
      <c r="K12" s="36"/>
      <c r="L12" s="36" t="s">
        <v>175</v>
      </c>
      <c r="M12" s="32" t="s">
        <v>195</v>
      </c>
    </row>
    <row r="13" spans="1:13" ht="57.6">
      <c r="A13" s="32" t="s">
        <v>150</v>
      </c>
      <c r="B13" s="33" t="s">
        <v>151</v>
      </c>
      <c r="C13" s="33" t="s">
        <v>196</v>
      </c>
      <c r="D13" s="34" t="s">
        <v>153</v>
      </c>
      <c r="E13" s="35">
        <f>24000*12</f>
        <v>288000</v>
      </c>
      <c r="F13" s="35">
        <f>24000*12</f>
        <v>288000</v>
      </c>
      <c r="G13" s="35">
        <f>24000*12</f>
        <v>288000</v>
      </c>
      <c r="H13" s="32" t="s">
        <v>188</v>
      </c>
      <c r="I13" s="32" t="s">
        <v>197</v>
      </c>
      <c r="J13" s="32" t="s">
        <v>198</v>
      </c>
      <c r="K13" s="36"/>
      <c r="L13" s="32" t="s">
        <v>199</v>
      </c>
      <c r="M13" s="32" t="s">
        <v>200</v>
      </c>
    </row>
    <row r="14" spans="1:13" ht="57.6">
      <c r="A14" s="32" t="s">
        <v>150</v>
      </c>
      <c r="B14" s="33" t="s">
        <v>151</v>
      </c>
      <c r="C14" s="33" t="s">
        <v>182</v>
      </c>
      <c r="D14" s="34" t="s">
        <v>183</v>
      </c>
      <c r="E14" s="35">
        <v>87000</v>
      </c>
      <c r="F14" s="35">
        <v>0</v>
      </c>
      <c r="G14" s="35">
        <v>87000</v>
      </c>
      <c r="H14" s="32" t="s">
        <v>184</v>
      </c>
      <c r="I14" s="32" t="s">
        <v>201</v>
      </c>
      <c r="J14" s="32" t="s">
        <v>202</v>
      </c>
      <c r="K14" s="36"/>
      <c r="L14" s="36" t="s">
        <v>175</v>
      </c>
      <c r="M14" s="38" t="s">
        <v>203</v>
      </c>
    </row>
    <row r="15" spans="1:13" ht="115.2">
      <c r="A15" s="32" t="s">
        <v>150</v>
      </c>
      <c r="B15" s="33" t="s">
        <v>151</v>
      </c>
      <c r="C15" s="33" t="s">
        <v>196</v>
      </c>
      <c r="D15" s="34" t="s">
        <v>153</v>
      </c>
      <c r="E15" s="35">
        <v>117000</v>
      </c>
      <c r="F15" s="35">
        <v>117000</v>
      </c>
      <c r="G15" s="35">
        <v>117000</v>
      </c>
      <c r="H15" s="32" t="s">
        <v>188</v>
      </c>
      <c r="I15" s="32" t="s">
        <v>204</v>
      </c>
      <c r="J15" s="32" t="s">
        <v>205</v>
      </c>
      <c r="K15" s="36"/>
      <c r="L15" s="36" t="s">
        <v>175</v>
      </c>
      <c r="M15" s="32"/>
    </row>
    <row r="16" spans="1:13" ht="100.8">
      <c r="A16" s="32" t="s">
        <v>150</v>
      </c>
      <c r="B16" s="33" t="s">
        <v>206</v>
      </c>
      <c r="C16" s="33" t="s">
        <v>207</v>
      </c>
      <c r="D16" s="34" t="s">
        <v>153</v>
      </c>
      <c r="E16" s="35">
        <v>1387195.2</v>
      </c>
      <c r="F16" s="35">
        <f>1387195.2+300000</f>
        <v>1687195.2</v>
      </c>
      <c r="G16" s="35">
        <f>96333*1.2*12+300000</f>
        <v>1687195.2</v>
      </c>
      <c r="H16" s="32" t="s">
        <v>188</v>
      </c>
      <c r="I16" s="32" t="s">
        <v>208</v>
      </c>
      <c r="J16" s="32" t="s">
        <v>209</v>
      </c>
      <c r="K16" s="32" t="s">
        <v>210</v>
      </c>
      <c r="L16" s="36"/>
      <c r="M16" s="32" t="s">
        <v>211</v>
      </c>
    </row>
    <row r="17" spans="1:13" ht="100.8">
      <c r="A17" s="32" t="s">
        <v>150</v>
      </c>
      <c r="B17" s="33" t="s">
        <v>206</v>
      </c>
      <c r="C17" s="33" t="s">
        <v>207</v>
      </c>
      <c r="D17" s="34" t="s">
        <v>153</v>
      </c>
      <c r="E17" s="35">
        <f>629000*1.2</f>
        <v>754800</v>
      </c>
      <c r="F17" s="35">
        <f>629000*1.2</f>
        <v>754800</v>
      </c>
      <c r="G17" s="35">
        <f>629000*1.2</f>
        <v>754800</v>
      </c>
      <c r="H17" s="32" t="s">
        <v>154</v>
      </c>
      <c r="I17" s="39" t="s">
        <v>212</v>
      </c>
      <c r="J17" s="39" t="s">
        <v>213</v>
      </c>
      <c r="K17" s="32" t="s">
        <v>210</v>
      </c>
      <c r="L17" s="39"/>
      <c r="M17" s="39" t="s">
        <v>214</v>
      </c>
    </row>
    <row r="18" spans="1:13" ht="100.8">
      <c r="A18" s="32" t="s">
        <v>150</v>
      </c>
      <c r="B18" s="33" t="s">
        <v>206</v>
      </c>
      <c r="C18" s="33" t="s">
        <v>207</v>
      </c>
      <c r="D18" s="34" t="s">
        <v>153</v>
      </c>
      <c r="E18" s="35">
        <f>21094*1.2</f>
        <v>25312.799999999999</v>
      </c>
      <c r="F18" s="35">
        <f>21094*1.2</f>
        <v>25312.799999999999</v>
      </c>
      <c r="G18" s="35">
        <f>21094*1.2</f>
        <v>25312.799999999999</v>
      </c>
      <c r="H18" s="32" t="s">
        <v>154</v>
      </c>
      <c r="I18" s="39" t="s">
        <v>212</v>
      </c>
      <c r="J18" s="32" t="s">
        <v>215</v>
      </c>
      <c r="K18" s="32" t="s">
        <v>210</v>
      </c>
      <c r="L18" s="32"/>
      <c r="M18" s="39" t="s">
        <v>214</v>
      </c>
    </row>
    <row r="19" spans="1:13" ht="100.8">
      <c r="A19" s="32" t="s">
        <v>150</v>
      </c>
      <c r="B19" s="33" t="s">
        <v>206</v>
      </c>
      <c r="C19" s="33" t="s">
        <v>207</v>
      </c>
      <c r="D19" s="34" t="s">
        <v>153</v>
      </c>
      <c r="E19" s="35">
        <f>254210*1.2</f>
        <v>305052</v>
      </c>
      <c r="F19" s="35">
        <f>254210*1.2</f>
        <v>305052</v>
      </c>
      <c r="G19" s="35">
        <f>254210*1.2</f>
        <v>305052</v>
      </c>
      <c r="H19" s="32" t="s">
        <v>154</v>
      </c>
      <c r="I19" s="39" t="s">
        <v>212</v>
      </c>
      <c r="J19" s="32" t="s">
        <v>216</v>
      </c>
      <c r="K19" s="32" t="s">
        <v>210</v>
      </c>
      <c r="L19" s="32"/>
      <c r="M19" s="39" t="s">
        <v>214</v>
      </c>
    </row>
    <row r="20" spans="1:13" ht="100.8">
      <c r="A20" s="32" t="s">
        <v>150</v>
      </c>
      <c r="B20" s="33" t="s">
        <v>206</v>
      </c>
      <c r="C20" s="33" t="s">
        <v>207</v>
      </c>
      <c r="D20" s="34" t="s">
        <v>153</v>
      </c>
      <c r="E20" s="35">
        <v>111840</v>
      </c>
      <c r="F20" s="35">
        <v>111840</v>
      </c>
      <c r="G20" s="35">
        <v>111840</v>
      </c>
      <c r="H20" s="32" t="s">
        <v>154</v>
      </c>
      <c r="I20" s="39" t="s">
        <v>217</v>
      </c>
      <c r="J20" s="32" t="s">
        <v>218</v>
      </c>
      <c r="K20" s="32" t="s">
        <v>210</v>
      </c>
      <c r="L20" s="32"/>
      <c r="M20" s="32"/>
    </row>
    <row r="21" spans="1:13" ht="100.8">
      <c r="A21" s="32" t="s">
        <v>150</v>
      </c>
      <c r="B21" s="33" t="s">
        <v>206</v>
      </c>
      <c r="C21" s="33" t="s">
        <v>207</v>
      </c>
      <c r="D21" s="34" t="s">
        <v>153</v>
      </c>
      <c r="E21" s="35">
        <f>165147*1.2</f>
        <v>198176.4</v>
      </c>
      <c r="F21" s="35">
        <v>0</v>
      </c>
      <c r="G21" s="35">
        <f>165147*1.2</f>
        <v>198176.4</v>
      </c>
      <c r="H21" s="32" t="s">
        <v>154</v>
      </c>
      <c r="I21" s="39" t="s">
        <v>212</v>
      </c>
      <c r="J21" s="32" t="s">
        <v>219</v>
      </c>
      <c r="K21" s="32" t="s">
        <v>210</v>
      </c>
      <c r="L21" s="32"/>
      <c r="M21" s="32" t="s">
        <v>220</v>
      </c>
    </row>
    <row r="22" spans="1:13" ht="100.8">
      <c r="A22" s="32" t="s">
        <v>150</v>
      </c>
      <c r="B22" s="33" t="s">
        <v>206</v>
      </c>
      <c r="C22" s="33" t="s">
        <v>207</v>
      </c>
      <c r="D22" s="34" t="s">
        <v>153</v>
      </c>
      <c r="E22" s="35">
        <f>29832*1.2</f>
        <v>35798.400000000001</v>
      </c>
      <c r="F22" s="35">
        <v>0</v>
      </c>
      <c r="G22" s="35">
        <f>29832*1.2</f>
        <v>35798.400000000001</v>
      </c>
      <c r="H22" s="32" t="s">
        <v>154</v>
      </c>
      <c r="I22" s="39" t="s">
        <v>212</v>
      </c>
      <c r="J22" s="32" t="s">
        <v>221</v>
      </c>
      <c r="K22" s="32" t="s">
        <v>210</v>
      </c>
      <c r="L22" s="32"/>
      <c r="M22" s="32" t="s">
        <v>220</v>
      </c>
    </row>
    <row r="23" spans="1:13" ht="100.8">
      <c r="A23" s="32" t="s">
        <v>150</v>
      </c>
      <c r="B23" s="33" t="s">
        <v>206</v>
      </c>
      <c r="C23" s="33" t="s">
        <v>207</v>
      </c>
      <c r="D23" s="34" t="s">
        <v>153</v>
      </c>
      <c r="E23" s="35">
        <f>237173*1.2</f>
        <v>284607.59999999998</v>
      </c>
      <c r="F23" s="35">
        <v>0</v>
      </c>
      <c r="G23" s="35">
        <f>237173*1.2</f>
        <v>284607.59999999998</v>
      </c>
      <c r="H23" s="32" t="s">
        <v>154</v>
      </c>
      <c r="I23" s="39" t="s">
        <v>212</v>
      </c>
      <c r="J23" s="32" t="s">
        <v>222</v>
      </c>
      <c r="K23" s="32" t="s">
        <v>210</v>
      </c>
      <c r="L23" s="32"/>
      <c r="M23" s="32" t="s">
        <v>220</v>
      </c>
    </row>
    <row r="24" spans="1:13" ht="100.8">
      <c r="A24" s="32" t="s">
        <v>150</v>
      </c>
      <c r="B24" s="33" t="s">
        <v>206</v>
      </c>
      <c r="C24" s="33" t="s">
        <v>207</v>
      </c>
      <c r="D24" s="34" t="s">
        <v>153</v>
      </c>
      <c r="E24" s="35">
        <f>4732*1.2</f>
        <v>5678.4</v>
      </c>
      <c r="F24" s="35">
        <v>0</v>
      </c>
      <c r="G24" s="35">
        <f>4732*1.2</f>
        <v>5678.4</v>
      </c>
      <c r="H24" s="32" t="s">
        <v>154</v>
      </c>
      <c r="I24" s="39" t="s">
        <v>212</v>
      </c>
      <c r="J24" s="32" t="s">
        <v>223</v>
      </c>
      <c r="K24" s="32" t="s">
        <v>210</v>
      </c>
      <c r="L24" s="32"/>
      <c r="M24" s="32" t="s">
        <v>220</v>
      </c>
    </row>
    <row r="25" spans="1:13" ht="100.8">
      <c r="A25" s="32" t="s">
        <v>150</v>
      </c>
      <c r="B25" s="33" t="s">
        <v>206</v>
      </c>
      <c r="C25" s="33" t="s">
        <v>207</v>
      </c>
      <c r="D25" s="34" t="s">
        <v>153</v>
      </c>
      <c r="E25" s="35">
        <f>1491*1.2</f>
        <v>1789.2</v>
      </c>
      <c r="F25" s="35">
        <v>0</v>
      </c>
      <c r="G25" s="35">
        <f>1491*1.2</f>
        <v>1789.2</v>
      </c>
      <c r="H25" s="32" t="s">
        <v>154</v>
      </c>
      <c r="I25" s="39" t="s">
        <v>212</v>
      </c>
      <c r="J25" s="32" t="s">
        <v>224</v>
      </c>
      <c r="K25" s="32" t="s">
        <v>210</v>
      </c>
      <c r="L25" s="32"/>
      <c r="M25" s="32" t="s">
        <v>220</v>
      </c>
    </row>
    <row r="26" spans="1:13" ht="100.8">
      <c r="A26" s="32" t="s">
        <v>150</v>
      </c>
      <c r="B26" s="33" t="s">
        <v>206</v>
      </c>
      <c r="C26" s="33" t="s">
        <v>207</v>
      </c>
      <c r="D26" s="34" t="s">
        <v>153</v>
      </c>
      <c r="E26" s="35">
        <f>19902*1.2</f>
        <v>23882.399999999998</v>
      </c>
      <c r="F26" s="35">
        <v>0</v>
      </c>
      <c r="G26" s="35">
        <f>19902*1.2</f>
        <v>23882.399999999998</v>
      </c>
      <c r="H26" s="32" t="s">
        <v>154</v>
      </c>
      <c r="I26" s="39" t="s">
        <v>212</v>
      </c>
      <c r="J26" s="32" t="s">
        <v>225</v>
      </c>
      <c r="K26" s="32" t="s">
        <v>210</v>
      </c>
      <c r="L26" s="32"/>
      <c r="M26" s="32" t="s">
        <v>220</v>
      </c>
    </row>
    <row r="27" spans="1:13" ht="100.8">
      <c r="A27" s="32" t="s">
        <v>150</v>
      </c>
      <c r="B27" s="33" t="s">
        <v>206</v>
      </c>
      <c r="C27" s="33" t="s">
        <v>207</v>
      </c>
      <c r="D27" s="34" t="s">
        <v>153</v>
      </c>
      <c r="E27" s="35">
        <f>32775*1.2</f>
        <v>39330</v>
      </c>
      <c r="F27" s="35">
        <v>0</v>
      </c>
      <c r="G27" s="35">
        <f>32775*1.2</f>
        <v>39330</v>
      </c>
      <c r="H27" s="32" t="s">
        <v>154</v>
      </c>
      <c r="I27" s="39" t="s">
        <v>212</v>
      </c>
      <c r="J27" s="32" t="s">
        <v>226</v>
      </c>
      <c r="K27" s="32" t="s">
        <v>210</v>
      </c>
      <c r="L27" s="32"/>
      <c r="M27" s="32" t="s">
        <v>220</v>
      </c>
    </row>
    <row r="28" spans="1:13" ht="100.8">
      <c r="A28" s="32" t="s">
        <v>150</v>
      </c>
      <c r="B28" s="33" t="s">
        <v>206</v>
      </c>
      <c r="C28" s="33" t="s">
        <v>207</v>
      </c>
      <c r="D28" s="34" t="s">
        <v>153</v>
      </c>
      <c r="E28" s="35">
        <f>47310*1.2</f>
        <v>56772</v>
      </c>
      <c r="F28" s="35">
        <v>0</v>
      </c>
      <c r="G28" s="35">
        <f>47310*1.2</f>
        <v>56772</v>
      </c>
      <c r="H28" s="32" t="s">
        <v>154</v>
      </c>
      <c r="I28" s="39" t="s">
        <v>212</v>
      </c>
      <c r="J28" s="32" t="s">
        <v>227</v>
      </c>
      <c r="K28" s="32" t="s">
        <v>210</v>
      </c>
      <c r="L28" s="32"/>
      <c r="M28" s="32" t="s">
        <v>220</v>
      </c>
    </row>
    <row r="29" spans="1:13" ht="100.8">
      <c r="A29" s="32" t="s">
        <v>150</v>
      </c>
      <c r="B29" s="33" t="s">
        <v>206</v>
      </c>
      <c r="C29" s="33" t="s">
        <v>207</v>
      </c>
      <c r="D29" s="34" t="s">
        <v>153</v>
      </c>
      <c r="E29" s="35">
        <f>51300*1.2</f>
        <v>61560</v>
      </c>
      <c r="F29" s="35">
        <v>0</v>
      </c>
      <c r="G29" s="35">
        <f>51300*1.2</f>
        <v>61560</v>
      </c>
      <c r="H29" s="32" t="s">
        <v>154</v>
      </c>
      <c r="I29" s="39" t="s">
        <v>212</v>
      </c>
      <c r="J29" s="32" t="s">
        <v>228</v>
      </c>
      <c r="K29" s="32" t="s">
        <v>210</v>
      </c>
      <c r="L29" s="32"/>
      <c r="M29" s="32" t="s">
        <v>220</v>
      </c>
    </row>
    <row r="30" spans="1:13" ht="100.8">
      <c r="A30" s="32" t="s">
        <v>150</v>
      </c>
      <c r="B30" s="33" t="s">
        <v>206</v>
      </c>
      <c r="C30" s="33" t="s">
        <v>207</v>
      </c>
      <c r="D30" s="34" t="s">
        <v>153</v>
      </c>
      <c r="E30" s="35">
        <v>0</v>
      </c>
      <c r="F30" s="35">
        <f>48000*1.2</f>
        <v>57600</v>
      </c>
      <c r="G30" s="35">
        <v>0</v>
      </c>
      <c r="H30" s="32" t="s">
        <v>154</v>
      </c>
      <c r="I30" s="39" t="s">
        <v>212</v>
      </c>
      <c r="J30" s="32" t="s">
        <v>229</v>
      </c>
      <c r="K30" s="32" t="s">
        <v>210</v>
      </c>
      <c r="L30" s="32"/>
      <c r="M30" s="32" t="s">
        <v>230</v>
      </c>
    </row>
    <row r="31" spans="1:13" ht="100.8">
      <c r="A31" s="32" t="s">
        <v>150</v>
      </c>
      <c r="B31" s="33" t="s">
        <v>206</v>
      </c>
      <c r="C31" s="33" t="s">
        <v>207</v>
      </c>
      <c r="D31" s="34" t="s">
        <v>153</v>
      </c>
      <c r="E31" s="35">
        <v>0</v>
      </c>
      <c r="F31" s="35">
        <f>24000*1.2</f>
        <v>28800</v>
      </c>
      <c r="G31" s="35">
        <v>0</v>
      </c>
      <c r="H31" s="32" t="s">
        <v>154</v>
      </c>
      <c r="I31" s="39" t="s">
        <v>212</v>
      </c>
      <c r="J31" s="32" t="s">
        <v>231</v>
      </c>
      <c r="K31" s="32" t="s">
        <v>210</v>
      </c>
      <c r="L31" s="32"/>
      <c r="M31" s="32" t="s">
        <v>230</v>
      </c>
    </row>
    <row r="32" spans="1:13" ht="100.8">
      <c r="A32" s="32" t="s">
        <v>150</v>
      </c>
      <c r="B32" s="33" t="s">
        <v>206</v>
      </c>
      <c r="C32" s="33" t="s">
        <v>207</v>
      </c>
      <c r="D32" s="34" t="s">
        <v>153</v>
      </c>
      <c r="E32" s="35">
        <v>0</v>
      </c>
      <c r="F32" s="35">
        <f>24000*1.2</f>
        <v>28800</v>
      </c>
      <c r="G32" s="35">
        <v>0</v>
      </c>
      <c r="H32" s="32" t="s">
        <v>154</v>
      </c>
      <c r="I32" s="39" t="s">
        <v>212</v>
      </c>
      <c r="J32" s="32" t="s">
        <v>232</v>
      </c>
      <c r="K32" s="32" t="s">
        <v>210</v>
      </c>
      <c r="L32" s="32"/>
      <c r="M32" s="32" t="s">
        <v>230</v>
      </c>
    </row>
    <row r="33" spans="1:13" ht="100.8">
      <c r="A33" s="32" t="s">
        <v>150</v>
      </c>
      <c r="B33" s="33" t="s">
        <v>206</v>
      </c>
      <c r="C33" s="33" t="s">
        <v>207</v>
      </c>
      <c r="D33" s="34" t="s">
        <v>153</v>
      </c>
      <c r="E33" s="35">
        <v>0</v>
      </c>
      <c r="F33" s="35">
        <f>6000*1.2</f>
        <v>7200</v>
      </c>
      <c r="G33" s="35">
        <v>0</v>
      </c>
      <c r="H33" s="32" t="s">
        <v>154</v>
      </c>
      <c r="I33" s="39" t="s">
        <v>212</v>
      </c>
      <c r="J33" s="32" t="s">
        <v>233</v>
      </c>
      <c r="K33" s="32" t="s">
        <v>210</v>
      </c>
      <c r="L33" s="32"/>
      <c r="M33" s="32" t="s">
        <v>230</v>
      </c>
    </row>
    <row r="34" spans="1:13" ht="100.8">
      <c r="A34" s="32" t="s">
        <v>150</v>
      </c>
      <c r="B34" s="33" t="s">
        <v>206</v>
      </c>
      <c r="C34" s="33" t="s">
        <v>207</v>
      </c>
      <c r="D34" s="34" t="s">
        <v>153</v>
      </c>
      <c r="E34" s="35">
        <v>0</v>
      </c>
      <c r="F34" s="35">
        <f>3000*1.2</f>
        <v>3600</v>
      </c>
      <c r="G34" s="35">
        <v>0</v>
      </c>
      <c r="H34" s="32" t="s">
        <v>154</v>
      </c>
      <c r="I34" s="39" t="s">
        <v>212</v>
      </c>
      <c r="J34" s="32" t="s">
        <v>232</v>
      </c>
      <c r="K34" s="32" t="s">
        <v>210</v>
      </c>
      <c r="L34" s="32"/>
      <c r="M34" s="32" t="s">
        <v>230</v>
      </c>
    </row>
    <row r="35" spans="1:13" ht="100.8">
      <c r="A35" s="32" t="s">
        <v>150</v>
      </c>
      <c r="B35" s="33" t="s">
        <v>206</v>
      </c>
      <c r="C35" s="33" t="s">
        <v>207</v>
      </c>
      <c r="D35" s="34" t="s">
        <v>153</v>
      </c>
      <c r="E35" s="35">
        <v>0</v>
      </c>
      <c r="F35" s="35">
        <f>3600*1.2</f>
        <v>4320</v>
      </c>
      <c r="G35" s="35">
        <v>0</v>
      </c>
      <c r="H35" s="32" t="s">
        <v>154</v>
      </c>
      <c r="I35" s="39" t="s">
        <v>212</v>
      </c>
      <c r="J35" s="32" t="s">
        <v>234</v>
      </c>
      <c r="K35" s="32" t="s">
        <v>210</v>
      </c>
      <c r="L35" s="32"/>
      <c r="M35" s="32" t="s">
        <v>230</v>
      </c>
    </row>
    <row r="36" spans="1:13" ht="100.8">
      <c r="A36" s="32" t="s">
        <v>150</v>
      </c>
      <c r="B36" s="33" t="s">
        <v>206</v>
      </c>
      <c r="C36" s="33" t="s">
        <v>207</v>
      </c>
      <c r="D36" s="34" t="s">
        <v>153</v>
      </c>
      <c r="E36" s="35">
        <v>0</v>
      </c>
      <c r="F36" s="35">
        <f>2800*1.2</f>
        <v>3360</v>
      </c>
      <c r="G36" s="35">
        <v>0</v>
      </c>
      <c r="H36" s="32" t="s">
        <v>154</v>
      </c>
      <c r="I36" s="39" t="s">
        <v>212</v>
      </c>
      <c r="J36" s="32" t="s">
        <v>235</v>
      </c>
      <c r="K36" s="32" t="s">
        <v>210</v>
      </c>
      <c r="L36" s="32"/>
      <c r="M36" s="32" t="s">
        <v>230</v>
      </c>
    </row>
    <row r="37" spans="1:13" ht="100.8">
      <c r="A37" s="32" t="s">
        <v>150</v>
      </c>
      <c r="B37" s="33" t="s">
        <v>206</v>
      </c>
      <c r="C37" s="33" t="s">
        <v>207</v>
      </c>
      <c r="D37" s="34" t="s">
        <v>153</v>
      </c>
      <c r="E37" s="35">
        <v>0</v>
      </c>
      <c r="F37" s="35">
        <f>1440*1.2</f>
        <v>1728</v>
      </c>
      <c r="G37" s="35">
        <v>0</v>
      </c>
      <c r="H37" s="32" t="s">
        <v>154</v>
      </c>
      <c r="I37" s="39" t="s">
        <v>212</v>
      </c>
      <c r="J37" s="32" t="s">
        <v>236</v>
      </c>
      <c r="K37" s="32" t="s">
        <v>210</v>
      </c>
      <c r="L37" s="32"/>
      <c r="M37" s="32" t="s">
        <v>230</v>
      </c>
    </row>
    <row r="38" spans="1:13" ht="100.8">
      <c r="A38" s="32" t="s">
        <v>150</v>
      </c>
      <c r="B38" s="33" t="s">
        <v>206</v>
      </c>
      <c r="C38" s="33" t="s">
        <v>207</v>
      </c>
      <c r="D38" s="34" t="s">
        <v>153</v>
      </c>
      <c r="E38" s="35">
        <v>0</v>
      </c>
      <c r="F38" s="35">
        <f>1000*1.2</f>
        <v>1200</v>
      </c>
      <c r="G38" s="35">
        <v>0</v>
      </c>
      <c r="H38" s="32" t="s">
        <v>154</v>
      </c>
      <c r="I38" s="39" t="s">
        <v>212</v>
      </c>
      <c r="J38" s="32" t="s">
        <v>237</v>
      </c>
      <c r="K38" s="32" t="s">
        <v>210</v>
      </c>
      <c r="L38" s="32"/>
      <c r="M38" s="32" t="s">
        <v>230</v>
      </c>
    </row>
    <row r="39" spans="1:13" ht="115.2">
      <c r="A39" s="32" t="s">
        <v>150</v>
      </c>
      <c r="B39" s="33" t="s">
        <v>151</v>
      </c>
      <c r="C39" s="33" t="s">
        <v>162</v>
      </c>
      <c r="D39" s="34" t="s">
        <v>153</v>
      </c>
      <c r="E39" s="35">
        <v>41280</v>
      </c>
      <c r="F39" s="35">
        <v>41280</v>
      </c>
      <c r="G39" s="35">
        <v>41280</v>
      </c>
      <c r="H39" s="32" t="s">
        <v>154</v>
      </c>
      <c r="I39" s="39" t="s">
        <v>238</v>
      </c>
      <c r="J39" s="32" t="s">
        <v>239</v>
      </c>
      <c r="K39" s="32" t="s">
        <v>240</v>
      </c>
      <c r="L39" s="32"/>
      <c r="M39" s="32" t="s">
        <v>241</v>
      </c>
    </row>
    <row r="40" spans="1:13" ht="57.6">
      <c r="A40" s="32" t="s">
        <v>150</v>
      </c>
      <c r="B40" s="33" t="s">
        <v>151</v>
      </c>
      <c r="C40" s="33" t="s">
        <v>242</v>
      </c>
      <c r="D40" s="34" t="s">
        <v>153</v>
      </c>
      <c r="E40" s="35">
        <f>12408*12</f>
        <v>148896</v>
      </c>
      <c r="F40" s="35">
        <f>12408*12</f>
        <v>148896</v>
      </c>
      <c r="G40" s="35">
        <f>12408*12</f>
        <v>148896</v>
      </c>
      <c r="H40" s="32" t="s">
        <v>154</v>
      </c>
      <c r="I40" s="39" t="s">
        <v>243</v>
      </c>
      <c r="J40" s="32" t="s">
        <v>244</v>
      </c>
      <c r="K40" s="32" t="s">
        <v>245</v>
      </c>
      <c r="L40" s="32"/>
      <c r="M40" s="32" t="s">
        <v>246</v>
      </c>
    </row>
    <row r="41" spans="1:13" ht="28.8">
      <c r="A41" s="32" t="s">
        <v>150</v>
      </c>
      <c r="B41" s="33" t="s">
        <v>151</v>
      </c>
      <c r="C41" s="33" t="s">
        <v>162</v>
      </c>
      <c r="D41" s="34" t="s">
        <v>153</v>
      </c>
      <c r="E41" s="35">
        <f>360*12</f>
        <v>4320</v>
      </c>
      <c r="F41" s="35">
        <f>360*12</f>
        <v>4320</v>
      </c>
      <c r="G41" s="35">
        <f>360*12</f>
        <v>4320</v>
      </c>
      <c r="H41" s="32" t="s">
        <v>154</v>
      </c>
      <c r="I41" s="39" t="s">
        <v>247</v>
      </c>
      <c r="J41" s="32" t="s">
        <v>248</v>
      </c>
      <c r="K41" s="36"/>
      <c r="L41" s="32" t="s">
        <v>169</v>
      </c>
      <c r="M41" s="32" t="s">
        <v>249</v>
      </c>
    </row>
    <row r="42" spans="1:13" ht="72">
      <c r="A42" s="32" t="s">
        <v>150</v>
      </c>
      <c r="B42" s="33" t="s">
        <v>151</v>
      </c>
      <c r="C42" s="33" t="s">
        <v>162</v>
      </c>
      <c r="D42" s="34" t="s">
        <v>153</v>
      </c>
      <c r="E42" s="35">
        <f>600*12</f>
        <v>7200</v>
      </c>
      <c r="F42" s="35">
        <f>600*12</f>
        <v>7200</v>
      </c>
      <c r="G42" s="35">
        <f>600*12</f>
        <v>7200</v>
      </c>
      <c r="H42" s="32" t="s">
        <v>154</v>
      </c>
      <c r="I42" s="39" t="s">
        <v>250</v>
      </c>
      <c r="J42" s="32" t="s">
        <v>251</v>
      </c>
      <c r="K42" s="32" t="s">
        <v>252</v>
      </c>
      <c r="L42" s="32"/>
      <c r="M42" s="32" t="s">
        <v>253</v>
      </c>
    </row>
    <row r="43" spans="1:13" ht="129.6">
      <c r="A43" s="32" t="s">
        <v>150</v>
      </c>
      <c r="B43" s="33" t="s">
        <v>206</v>
      </c>
      <c r="C43" s="33" t="s">
        <v>254</v>
      </c>
      <c r="D43" s="34" t="s">
        <v>153</v>
      </c>
      <c r="E43" s="35">
        <f>10000*12</f>
        <v>120000</v>
      </c>
      <c r="F43" s="35">
        <f>10000*12</f>
        <v>120000</v>
      </c>
      <c r="G43" s="35">
        <f>10000*12</f>
        <v>120000</v>
      </c>
      <c r="H43" s="32" t="s">
        <v>154</v>
      </c>
      <c r="I43" s="39" t="s">
        <v>255</v>
      </c>
      <c r="J43" s="32" t="s">
        <v>256</v>
      </c>
      <c r="K43" s="32" t="s">
        <v>257</v>
      </c>
      <c r="L43" s="32"/>
      <c r="M43" s="32" t="s">
        <v>258</v>
      </c>
    </row>
    <row r="44" spans="1:13" ht="129.6">
      <c r="A44" s="32" t="s">
        <v>150</v>
      </c>
      <c r="B44" s="33" t="s">
        <v>206</v>
      </c>
      <c r="C44" s="33" t="s">
        <v>259</v>
      </c>
      <c r="D44" s="34" t="s">
        <v>153</v>
      </c>
      <c r="E44" s="35">
        <f t="shared" ref="E44:G45" si="0">10000*12</f>
        <v>120000</v>
      </c>
      <c r="F44" s="35">
        <f t="shared" si="0"/>
        <v>120000</v>
      </c>
      <c r="G44" s="35">
        <f t="shared" si="0"/>
        <v>120000</v>
      </c>
      <c r="H44" s="32" t="s">
        <v>154</v>
      </c>
      <c r="I44" s="39" t="s">
        <v>260</v>
      </c>
      <c r="J44" s="32" t="s">
        <v>256</v>
      </c>
      <c r="K44" s="32" t="s">
        <v>257</v>
      </c>
      <c r="L44" s="32"/>
      <c r="M44" s="32" t="s">
        <v>258</v>
      </c>
    </row>
    <row r="45" spans="1:13" ht="129.6">
      <c r="A45" s="32" t="s">
        <v>150</v>
      </c>
      <c r="B45" s="33" t="s">
        <v>206</v>
      </c>
      <c r="C45" s="33" t="s">
        <v>261</v>
      </c>
      <c r="D45" s="34" t="s">
        <v>153</v>
      </c>
      <c r="E45" s="35">
        <f t="shared" si="0"/>
        <v>120000</v>
      </c>
      <c r="F45" s="35">
        <f t="shared" si="0"/>
        <v>120000</v>
      </c>
      <c r="G45" s="35">
        <f t="shared" si="0"/>
        <v>120000</v>
      </c>
      <c r="H45" s="32" t="s">
        <v>154</v>
      </c>
      <c r="I45" s="39" t="s">
        <v>262</v>
      </c>
      <c r="J45" s="32" t="s">
        <v>256</v>
      </c>
      <c r="K45" s="32" t="s">
        <v>257</v>
      </c>
      <c r="L45" s="32"/>
      <c r="M45" s="32" t="s">
        <v>258</v>
      </c>
    </row>
    <row r="46" spans="1:13" ht="57.6">
      <c r="A46" s="32" t="s">
        <v>150</v>
      </c>
      <c r="B46" s="33" t="s">
        <v>151</v>
      </c>
      <c r="C46" s="33" t="s">
        <v>182</v>
      </c>
      <c r="D46" s="34" t="s">
        <v>263</v>
      </c>
      <c r="E46" s="35">
        <f>3684.4+48</f>
        <v>3732.4</v>
      </c>
      <c r="F46" s="35">
        <f>3684.4+48</f>
        <v>3732.4</v>
      </c>
      <c r="G46" s="35">
        <f>3684.4+48</f>
        <v>3732.4</v>
      </c>
      <c r="H46" s="32" t="s">
        <v>264</v>
      </c>
      <c r="I46" s="39" t="s">
        <v>265</v>
      </c>
      <c r="J46" s="32" t="s">
        <v>266</v>
      </c>
      <c r="K46" s="32" t="s">
        <v>267</v>
      </c>
      <c r="L46" s="32"/>
      <c r="M46" s="32" t="s">
        <v>268</v>
      </c>
    </row>
    <row r="47" spans="1:13" ht="28.8">
      <c r="A47" s="32" t="s">
        <v>150</v>
      </c>
      <c r="B47" s="33" t="s">
        <v>151</v>
      </c>
      <c r="C47" s="33" t="s">
        <v>162</v>
      </c>
      <c r="D47" s="34" t="s">
        <v>269</v>
      </c>
      <c r="E47" s="35">
        <v>60000</v>
      </c>
      <c r="F47" s="35">
        <v>0</v>
      </c>
      <c r="G47" s="35">
        <v>0</v>
      </c>
      <c r="H47" s="32" t="s">
        <v>270</v>
      </c>
      <c r="I47" s="39" t="s">
        <v>271</v>
      </c>
      <c r="J47" s="32"/>
      <c r="K47" s="32"/>
      <c r="L47" s="32"/>
      <c r="M47" s="32" t="s">
        <v>186</v>
      </c>
    </row>
    <row r="48" spans="1:13" ht="187.2">
      <c r="A48" s="32" t="s">
        <v>150</v>
      </c>
      <c r="B48" s="33" t="s">
        <v>151</v>
      </c>
      <c r="C48" s="33" t="s">
        <v>162</v>
      </c>
      <c r="D48" s="34" t="s">
        <v>171</v>
      </c>
      <c r="E48" s="35">
        <v>89500</v>
      </c>
      <c r="F48" s="35">
        <v>95500</v>
      </c>
      <c r="G48" s="35">
        <v>100000</v>
      </c>
      <c r="H48" s="32" t="s">
        <v>272</v>
      </c>
      <c r="I48" s="39" t="s">
        <v>273</v>
      </c>
      <c r="J48" s="32" t="s">
        <v>274</v>
      </c>
      <c r="K48" s="36"/>
      <c r="L48" s="36" t="s">
        <v>175</v>
      </c>
      <c r="M48" s="32" t="s">
        <v>275</v>
      </c>
    </row>
    <row r="49" spans="1:13" ht="172.8">
      <c r="A49" s="32" t="s">
        <v>150</v>
      </c>
      <c r="B49" s="33" t="s">
        <v>151</v>
      </c>
      <c r="C49" s="33" t="s">
        <v>162</v>
      </c>
      <c r="D49" s="34" t="s">
        <v>171</v>
      </c>
      <c r="E49" s="35">
        <v>165000</v>
      </c>
      <c r="F49" s="35">
        <v>170000</v>
      </c>
      <c r="G49" s="35">
        <v>175000</v>
      </c>
      <c r="H49" s="32" t="s">
        <v>272</v>
      </c>
      <c r="I49" s="39" t="s">
        <v>276</v>
      </c>
      <c r="J49" s="32" t="s">
        <v>277</v>
      </c>
      <c r="K49" s="36"/>
      <c r="L49" s="36" t="s">
        <v>175</v>
      </c>
      <c r="M49" s="32" t="s">
        <v>278</v>
      </c>
    </row>
    <row r="50" spans="1:13" ht="100.8">
      <c r="A50" s="32" t="s">
        <v>150</v>
      </c>
      <c r="B50" s="33" t="s">
        <v>151</v>
      </c>
      <c r="C50" s="33" t="s">
        <v>279</v>
      </c>
      <c r="D50" s="34" t="s">
        <v>153</v>
      </c>
      <c r="E50" s="35">
        <f>75000*1.2*12</f>
        <v>1080000</v>
      </c>
      <c r="F50" s="35">
        <f>75000*1.2*12</f>
        <v>1080000</v>
      </c>
      <c r="G50" s="35">
        <f>75000*1.2*12</f>
        <v>1080000</v>
      </c>
      <c r="H50" s="32" t="s">
        <v>154</v>
      </c>
      <c r="I50" s="39" t="s">
        <v>280</v>
      </c>
      <c r="J50" s="32" t="s">
        <v>281</v>
      </c>
      <c r="K50" s="40" t="s">
        <v>282</v>
      </c>
      <c r="L50" s="36"/>
      <c r="M50" s="32" t="s">
        <v>283</v>
      </c>
    </row>
    <row r="51" spans="1:13" ht="72">
      <c r="A51" s="32" t="s">
        <v>150</v>
      </c>
      <c r="B51" s="33" t="s">
        <v>151</v>
      </c>
      <c r="C51" s="33" t="s">
        <v>279</v>
      </c>
      <c r="D51" s="34" t="s">
        <v>153</v>
      </c>
      <c r="E51" s="35">
        <v>706647.6</v>
      </c>
      <c r="F51" s="35">
        <v>706647.6</v>
      </c>
      <c r="G51" s="35">
        <v>706647.6</v>
      </c>
      <c r="H51" s="32" t="s">
        <v>154</v>
      </c>
      <c r="I51" s="39" t="s">
        <v>284</v>
      </c>
      <c r="J51" s="32" t="s">
        <v>285</v>
      </c>
      <c r="K51" s="40" t="s">
        <v>282</v>
      </c>
      <c r="L51" s="36"/>
      <c r="M51" s="32" t="s">
        <v>283</v>
      </c>
    </row>
    <row r="52" spans="1:13" ht="100.8">
      <c r="A52" s="32" t="s">
        <v>150</v>
      </c>
      <c r="B52" s="33" t="s">
        <v>151</v>
      </c>
      <c r="C52" s="33" t="s">
        <v>286</v>
      </c>
      <c r="D52" s="34" t="s">
        <v>153</v>
      </c>
      <c r="E52" s="35">
        <f>15060*12+1479.48</f>
        <v>182199.48</v>
      </c>
      <c r="F52" s="35">
        <f>15060*12+1479.48</f>
        <v>182199.48</v>
      </c>
      <c r="G52" s="35">
        <f>15060*12+1479.48</f>
        <v>182199.48</v>
      </c>
      <c r="H52" s="32" t="s">
        <v>154</v>
      </c>
      <c r="I52" s="39" t="s">
        <v>287</v>
      </c>
      <c r="J52" s="32" t="s">
        <v>288</v>
      </c>
      <c r="K52" s="32" t="s">
        <v>289</v>
      </c>
      <c r="L52" s="32"/>
      <c r="M52" s="32" t="s">
        <v>290</v>
      </c>
    </row>
    <row r="53" spans="1:13" ht="43.2">
      <c r="A53" s="32" t="s">
        <v>150</v>
      </c>
      <c r="B53" s="33" t="s">
        <v>151</v>
      </c>
      <c r="C53" s="33" t="s">
        <v>162</v>
      </c>
      <c r="D53" s="34" t="s">
        <v>171</v>
      </c>
      <c r="E53" s="35">
        <v>1100</v>
      </c>
      <c r="F53" s="35">
        <v>1100</v>
      </c>
      <c r="G53" s="35">
        <v>1100</v>
      </c>
      <c r="H53" s="32" t="s">
        <v>272</v>
      </c>
      <c r="I53" s="39" t="s">
        <v>291</v>
      </c>
      <c r="J53" s="32" t="s">
        <v>292</v>
      </c>
      <c r="K53" s="41"/>
      <c r="L53" s="32"/>
      <c r="M53" s="32" t="s">
        <v>293</v>
      </c>
    </row>
    <row r="54" spans="1:13" ht="72">
      <c r="A54" s="32" t="s">
        <v>150</v>
      </c>
      <c r="B54" s="33" t="s">
        <v>151</v>
      </c>
      <c r="C54" s="33" t="s">
        <v>182</v>
      </c>
      <c r="D54" s="34" t="s">
        <v>294</v>
      </c>
      <c r="E54" s="35">
        <v>5700</v>
      </c>
      <c r="F54" s="35">
        <v>0</v>
      </c>
      <c r="G54" s="35">
        <v>0</v>
      </c>
      <c r="H54" s="32" t="s">
        <v>295</v>
      </c>
      <c r="I54" s="39" t="s">
        <v>296</v>
      </c>
      <c r="J54" s="32" t="s">
        <v>297</v>
      </c>
      <c r="K54" s="41"/>
      <c r="L54" s="32"/>
      <c r="M54" s="32" t="s">
        <v>298</v>
      </c>
    </row>
    <row r="55" spans="1:13" ht="144">
      <c r="A55" s="32" t="s">
        <v>150</v>
      </c>
      <c r="B55" s="33" t="s">
        <v>151</v>
      </c>
      <c r="C55" s="33" t="s">
        <v>182</v>
      </c>
      <c r="D55" s="34" t="s">
        <v>294</v>
      </c>
      <c r="E55" s="35">
        <v>120000</v>
      </c>
      <c r="F55" s="35">
        <v>0</v>
      </c>
      <c r="G55" s="35">
        <v>0</v>
      </c>
      <c r="H55" s="38" t="s">
        <v>299</v>
      </c>
      <c r="I55" s="39" t="s">
        <v>300</v>
      </c>
      <c r="J55" s="32" t="s">
        <v>301</v>
      </c>
      <c r="K55" s="41"/>
      <c r="L55" s="32"/>
      <c r="M55" s="32" t="s">
        <v>293</v>
      </c>
    </row>
    <row r="56" spans="1:13" ht="187.2">
      <c r="A56" s="32" t="s">
        <v>150</v>
      </c>
      <c r="B56" s="33" t="s">
        <v>151</v>
      </c>
      <c r="C56" s="33" t="s">
        <v>279</v>
      </c>
      <c r="D56" s="34" t="s">
        <v>269</v>
      </c>
      <c r="E56" s="35">
        <v>0</v>
      </c>
      <c r="F56" s="35">
        <v>180000</v>
      </c>
      <c r="G56" s="35">
        <v>0</v>
      </c>
      <c r="H56" s="32" t="s">
        <v>302</v>
      </c>
      <c r="I56" s="39" t="s">
        <v>303</v>
      </c>
      <c r="J56" s="32" t="s">
        <v>304</v>
      </c>
      <c r="K56" s="40" t="s">
        <v>282</v>
      </c>
      <c r="L56" s="32"/>
      <c r="M56" s="32" t="s">
        <v>283</v>
      </c>
    </row>
    <row r="57" spans="1:13" ht="100.8">
      <c r="A57" s="32" t="s">
        <v>150</v>
      </c>
      <c r="B57" s="33" t="s">
        <v>151</v>
      </c>
      <c r="C57" s="32" t="s">
        <v>182</v>
      </c>
      <c r="D57" s="34" t="s">
        <v>263</v>
      </c>
      <c r="E57" s="35">
        <f>99504*12</f>
        <v>1194048</v>
      </c>
      <c r="F57" s="35">
        <f>99504*12</f>
        <v>1194048</v>
      </c>
      <c r="G57" s="35">
        <f>99504*12</f>
        <v>1194048</v>
      </c>
      <c r="H57" s="32" t="s">
        <v>305</v>
      </c>
      <c r="I57" s="32" t="s">
        <v>306</v>
      </c>
      <c r="J57" s="32" t="s">
        <v>307</v>
      </c>
      <c r="K57" s="32" t="s">
        <v>308</v>
      </c>
      <c r="L57" s="32"/>
      <c r="M57" s="32" t="s">
        <v>309</v>
      </c>
    </row>
    <row r="58" spans="1:13" ht="100.8">
      <c r="A58" s="32" t="s">
        <v>150</v>
      </c>
      <c r="B58" s="33" t="s">
        <v>206</v>
      </c>
      <c r="C58" s="32" t="s">
        <v>182</v>
      </c>
      <c r="D58" s="34" t="s">
        <v>263</v>
      </c>
      <c r="E58" s="35">
        <f>19668*12</f>
        <v>236016</v>
      </c>
      <c r="F58" s="35">
        <f>19668*12</f>
        <v>236016</v>
      </c>
      <c r="G58" s="35">
        <f>19668*12</f>
        <v>236016</v>
      </c>
      <c r="H58" s="32" t="s">
        <v>305</v>
      </c>
      <c r="I58" s="32" t="s">
        <v>310</v>
      </c>
      <c r="J58" s="32" t="s">
        <v>307</v>
      </c>
      <c r="K58" s="32" t="s">
        <v>308</v>
      </c>
      <c r="L58" s="32"/>
      <c r="M58" s="32" t="s">
        <v>309</v>
      </c>
    </row>
    <row r="59" spans="1:13" ht="57.6">
      <c r="A59" s="32" t="s">
        <v>150</v>
      </c>
      <c r="B59" s="33" t="s">
        <v>151</v>
      </c>
      <c r="C59" s="32" t="s">
        <v>182</v>
      </c>
      <c r="D59" s="34" t="s">
        <v>263</v>
      </c>
      <c r="E59" s="35">
        <v>300</v>
      </c>
      <c r="F59" s="35">
        <v>300</v>
      </c>
      <c r="G59" s="35">
        <v>300</v>
      </c>
      <c r="H59" s="32" t="s">
        <v>305</v>
      </c>
      <c r="I59" s="32" t="s">
        <v>311</v>
      </c>
      <c r="J59" s="32" t="s">
        <v>312</v>
      </c>
      <c r="K59" s="32" t="s">
        <v>313</v>
      </c>
      <c r="L59" s="32"/>
      <c r="M59" s="32"/>
    </row>
    <row r="60" spans="1:13" ht="28.8">
      <c r="A60" s="32" t="s">
        <v>150</v>
      </c>
      <c r="B60" s="33" t="s">
        <v>151</v>
      </c>
      <c r="C60" s="32" t="s">
        <v>182</v>
      </c>
      <c r="D60" s="37" t="s">
        <v>263</v>
      </c>
      <c r="E60" s="42">
        <v>1500</v>
      </c>
      <c r="F60" s="42">
        <v>1500</v>
      </c>
      <c r="G60" s="42">
        <v>1500</v>
      </c>
      <c r="H60" s="38" t="s">
        <v>305</v>
      </c>
      <c r="I60" s="38" t="s">
        <v>314</v>
      </c>
      <c r="J60" s="38" t="s">
        <v>315</v>
      </c>
      <c r="K60" s="41"/>
      <c r="L60" s="43" t="s">
        <v>169</v>
      </c>
      <c r="M60" s="32" t="s">
        <v>293</v>
      </c>
    </row>
    <row r="61" spans="1:13" ht="72">
      <c r="A61" s="32" t="s">
        <v>150</v>
      </c>
      <c r="B61" s="33" t="s">
        <v>151</v>
      </c>
      <c r="C61" s="32" t="s">
        <v>182</v>
      </c>
      <c r="D61" s="34" t="s">
        <v>294</v>
      </c>
      <c r="E61" s="42">
        <v>150000</v>
      </c>
      <c r="F61" s="42">
        <v>200000</v>
      </c>
      <c r="G61" s="42">
        <v>150000</v>
      </c>
      <c r="H61" s="38" t="s">
        <v>299</v>
      </c>
      <c r="I61" s="38" t="s">
        <v>316</v>
      </c>
      <c r="J61" s="38" t="s">
        <v>317</v>
      </c>
      <c r="K61" s="41"/>
      <c r="L61" s="41" t="s">
        <v>175</v>
      </c>
      <c r="M61" s="32" t="s">
        <v>293</v>
      </c>
    </row>
    <row r="62" spans="1:13" ht="28.8">
      <c r="A62" s="32" t="s">
        <v>150</v>
      </c>
      <c r="B62" s="33" t="s">
        <v>151</v>
      </c>
      <c r="C62" s="32" t="s">
        <v>182</v>
      </c>
      <c r="D62" s="34" t="s">
        <v>294</v>
      </c>
      <c r="E62" s="42">
        <v>164000</v>
      </c>
      <c r="F62" s="42">
        <v>340000</v>
      </c>
      <c r="G62" s="42">
        <v>140000</v>
      </c>
      <c r="H62" s="32" t="s">
        <v>299</v>
      </c>
      <c r="I62" s="32" t="s">
        <v>318</v>
      </c>
      <c r="J62" s="38" t="s">
        <v>319</v>
      </c>
      <c r="K62" s="36"/>
      <c r="L62" s="41" t="s">
        <v>175</v>
      </c>
      <c r="M62" s="32" t="s">
        <v>293</v>
      </c>
    </row>
    <row r="63" spans="1:13" ht="28.8">
      <c r="A63" s="32" t="s">
        <v>150</v>
      </c>
      <c r="B63" s="33" t="s">
        <v>151</v>
      </c>
      <c r="C63" s="32" t="s">
        <v>182</v>
      </c>
      <c r="D63" s="37" t="s">
        <v>183</v>
      </c>
      <c r="E63" s="42">
        <v>236000</v>
      </c>
      <c r="F63" s="42">
        <v>350000</v>
      </c>
      <c r="G63" s="42">
        <v>300000</v>
      </c>
      <c r="H63" s="38" t="s">
        <v>184</v>
      </c>
      <c r="I63" s="38" t="s">
        <v>320</v>
      </c>
      <c r="J63" s="38" t="s">
        <v>321</v>
      </c>
      <c r="K63" s="41"/>
      <c r="L63" s="41" t="s">
        <v>175</v>
      </c>
      <c r="M63" s="38" t="s">
        <v>293</v>
      </c>
    </row>
    <row r="64" spans="1:13" ht="72">
      <c r="A64" s="32" t="s">
        <v>150</v>
      </c>
      <c r="B64" s="33" t="s">
        <v>151</v>
      </c>
      <c r="C64" s="32" t="s">
        <v>162</v>
      </c>
      <c r="D64" s="34" t="s">
        <v>153</v>
      </c>
      <c r="E64" s="35">
        <v>233616</v>
      </c>
      <c r="F64" s="42">
        <v>233616</v>
      </c>
      <c r="G64" s="42">
        <v>233616</v>
      </c>
      <c r="H64" s="32" t="s">
        <v>322</v>
      </c>
      <c r="I64" s="32" t="s">
        <v>323</v>
      </c>
      <c r="J64" s="32" t="s">
        <v>324</v>
      </c>
      <c r="K64" s="32" t="s">
        <v>325</v>
      </c>
      <c r="L64" s="32"/>
      <c r="M64" s="32" t="s">
        <v>326</v>
      </c>
    </row>
    <row r="65" spans="1:13" ht="43.2">
      <c r="A65" s="32" t="s">
        <v>150</v>
      </c>
      <c r="B65" s="33" t="s">
        <v>151</v>
      </c>
      <c r="C65" s="32" t="s">
        <v>182</v>
      </c>
      <c r="D65" s="34" t="s">
        <v>153</v>
      </c>
      <c r="E65" s="42">
        <v>1500000</v>
      </c>
      <c r="F65" s="42">
        <v>1500000</v>
      </c>
      <c r="G65" s="42">
        <v>1500000</v>
      </c>
      <c r="H65" s="32" t="s">
        <v>327</v>
      </c>
      <c r="I65" s="32" t="s">
        <v>328</v>
      </c>
      <c r="J65" s="32" t="s">
        <v>329</v>
      </c>
      <c r="K65" s="41"/>
      <c r="L65" s="44"/>
      <c r="M65" s="38" t="s">
        <v>330</v>
      </c>
    </row>
    <row r="66" spans="1:13" ht="43.2">
      <c r="A66" s="32" t="s">
        <v>150</v>
      </c>
      <c r="B66" s="33" t="s">
        <v>151</v>
      </c>
      <c r="C66" s="32" t="s">
        <v>162</v>
      </c>
      <c r="D66" s="34" t="s">
        <v>171</v>
      </c>
      <c r="E66" s="42">
        <v>0</v>
      </c>
      <c r="F66" s="42">
        <v>30000</v>
      </c>
      <c r="G66" s="42">
        <v>30000</v>
      </c>
      <c r="H66" s="32" t="s">
        <v>272</v>
      </c>
      <c r="I66" s="32" t="s">
        <v>331</v>
      </c>
      <c r="J66" s="32" t="s">
        <v>332</v>
      </c>
      <c r="K66" s="41"/>
      <c r="L66" s="44"/>
      <c r="M66" s="38" t="s">
        <v>333</v>
      </c>
    </row>
    <row r="67" spans="1:13" ht="43.2">
      <c r="A67" s="32" t="s">
        <v>150</v>
      </c>
      <c r="B67" s="33" t="s">
        <v>151</v>
      </c>
      <c r="C67" s="32" t="s">
        <v>182</v>
      </c>
      <c r="D67" s="37" t="s">
        <v>183</v>
      </c>
      <c r="E67" s="42">
        <v>114700</v>
      </c>
      <c r="F67" s="42">
        <v>0</v>
      </c>
      <c r="G67" s="42">
        <v>0</v>
      </c>
      <c r="H67" s="38" t="s">
        <v>299</v>
      </c>
      <c r="I67" s="38" t="s">
        <v>334</v>
      </c>
      <c r="J67" s="38" t="s">
        <v>335</v>
      </c>
      <c r="K67" s="41"/>
      <c r="L67" s="41" t="s">
        <v>175</v>
      </c>
      <c r="M67" s="38" t="s">
        <v>293</v>
      </c>
    </row>
    <row r="68" spans="1:13" ht="57.6">
      <c r="A68" s="32" t="s">
        <v>150</v>
      </c>
      <c r="B68" s="33" t="s">
        <v>151</v>
      </c>
      <c r="C68" s="32" t="s">
        <v>182</v>
      </c>
      <c r="D68" s="37" t="s">
        <v>183</v>
      </c>
      <c r="E68" s="42">
        <v>12500</v>
      </c>
      <c r="F68" s="42">
        <v>0</v>
      </c>
      <c r="G68" s="42">
        <v>0</v>
      </c>
      <c r="H68" s="38" t="s">
        <v>299</v>
      </c>
      <c r="I68" s="38" t="s">
        <v>336</v>
      </c>
      <c r="J68" s="38" t="s">
        <v>337</v>
      </c>
      <c r="K68" s="41"/>
      <c r="L68" s="41" t="s">
        <v>175</v>
      </c>
      <c r="M68" s="38" t="s">
        <v>293</v>
      </c>
    </row>
    <row r="69" spans="1:13" ht="72">
      <c r="A69" s="32" t="s">
        <v>150</v>
      </c>
      <c r="B69" s="33" t="s">
        <v>151</v>
      </c>
      <c r="C69" s="32" t="s">
        <v>162</v>
      </c>
      <c r="D69" s="37" t="s">
        <v>153</v>
      </c>
      <c r="E69" s="42">
        <v>15360</v>
      </c>
      <c r="F69" s="42">
        <v>3100</v>
      </c>
      <c r="G69" s="42">
        <v>3100</v>
      </c>
      <c r="H69" s="38" t="s">
        <v>338</v>
      </c>
      <c r="I69" s="38" t="s">
        <v>336</v>
      </c>
      <c r="J69" s="38" t="s">
        <v>339</v>
      </c>
      <c r="K69" s="41"/>
      <c r="L69" s="41" t="s">
        <v>175</v>
      </c>
      <c r="M69" s="38" t="s">
        <v>293</v>
      </c>
    </row>
    <row r="70" spans="1:13" ht="43.2">
      <c r="A70" s="32" t="s">
        <v>150</v>
      </c>
      <c r="B70" s="33" t="s">
        <v>206</v>
      </c>
      <c r="C70" s="32" t="s">
        <v>182</v>
      </c>
      <c r="D70" s="34" t="s">
        <v>340</v>
      </c>
      <c r="E70" s="35">
        <v>55000</v>
      </c>
      <c r="F70" s="35">
        <v>55000</v>
      </c>
      <c r="G70" s="35">
        <v>55000</v>
      </c>
      <c r="H70" s="32" t="s">
        <v>341</v>
      </c>
      <c r="I70" s="32" t="s">
        <v>342</v>
      </c>
      <c r="J70" s="32" t="s">
        <v>343</v>
      </c>
      <c r="K70" s="45" t="s">
        <v>344</v>
      </c>
      <c r="L70" s="32"/>
      <c r="M70" s="32" t="s">
        <v>345</v>
      </c>
    </row>
    <row r="71" spans="1:13" ht="43.2">
      <c r="A71" s="32" t="s">
        <v>150</v>
      </c>
      <c r="B71" s="33" t="s">
        <v>151</v>
      </c>
      <c r="C71" s="32" t="s">
        <v>182</v>
      </c>
      <c r="D71" s="34" t="s">
        <v>340</v>
      </c>
      <c r="E71" s="35">
        <v>100000</v>
      </c>
      <c r="F71" s="35">
        <v>100000</v>
      </c>
      <c r="G71" s="35">
        <v>100000</v>
      </c>
      <c r="H71" s="32" t="s">
        <v>341</v>
      </c>
      <c r="I71" s="32" t="s">
        <v>346</v>
      </c>
      <c r="J71" s="32" t="s">
        <v>347</v>
      </c>
      <c r="K71" s="32" t="s">
        <v>348</v>
      </c>
      <c r="L71" s="32"/>
      <c r="M71" s="32" t="s">
        <v>349</v>
      </c>
    </row>
    <row r="72" spans="1:13" ht="43.2">
      <c r="A72" s="32" t="s">
        <v>150</v>
      </c>
      <c r="B72" s="33" t="s">
        <v>206</v>
      </c>
      <c r="C72" s="32" t="s">
        <v>182</v>
      </c>
      <c r="D72" s="34" t="s">
        <v>340</v>
      </c>
      <c r="E72" s="35">
        <v>50000</v>
      </c>
      <c r="F72" s="35">
        <v>50000</v>
      </c>
      <c r="G72" s="35">
        <v>50000</v>
      </c>
      <c r="H72" s="32" t="s">
        <v>341</v>
      </c>
      <c r="I72" s="32" t="s">
        <v>346</v>
      </c>
      <c r="J72" s="32" t="s">
        <v>350</v>
      </c>
      <c r="K72" s="32" t="s">
        <v>348</v>
      </c>
      <c r="L72" s="32"/>
      <c r="M72" s="32" t="s">
        <v>349</v>
      </c>
    </row>
    <row r="73" spans="1:13" ht="28.8">
      <c r="A73" s="32" t="s">
        <v>150</v>
      </c>
      <c r="B73" s="33" t="s">
        <v>206</v>
      </c>
      <c r="C73" s="32" t="s">
        <v>182</v>
      </c>
      <c r="D73" s="37" t="s">
        <v>294</v>
      </c>
      <c r="E73" s="35">
        <v>80000</v>
      </c>
      <c r="F73" s="35">
        <v>220000</v>
      </c>
      <c r="G73" s="35">
        <v>0</v>
      </c>
      <c r="H73" s="32" t="s">
        <v>295</v>
      </c>
      <c r="I73" s="32" t="s">
        <v>351</v>
      </c>
      <c r="J73" s="32" t="s">
        <v>352</v>
      </c>
      <c r="K73" s="41"/>
      <c r="L73" s="41" t="s">
        <v>175</v>
      </c>
      <c r="M73" s="32" t="s">
        <v>293</v>
      </c>
    </row>
    <row r="74" spans="1:13" ht="100.8">
      <c r="A74" s="32" t="s">
        <v>150</v>
      </c>
      <c r="B74" s="33" t="s">
        <v>206</v>
      </c>
      <c r="C74" s="32" t="s">
        <v>182</v>
      </c>
      <c r="D74" s="34" t="s">
        <v>183</v>
      </c>
      <c r="E74" s="35">
        <v>2000</v>
      </c>
      <c r="F74" s="35">
        <v>2000</v>
      </c>
      <c r="G74" s="35">
        <v>2000</v>
      </c>
      <c r="H74" s="32" t="s">
        <v>353</v>
      </c>
      <c r="I74" s="32" t="s">
        <v>354</v>
      </c>
      <c r="J74" s="32" t="s">
        <v>355</v>
      </c>
      <c r="K74" s="41"/>
      <c r="L74" s="32" t="s">
        <v>356</v>
      </c>
      <c r="M74" s="32"/>
    </row>
    <row r="75" spans="1:13" ht="72">
      <c r="A75" s="32" t="s">
        <v>150</v>
      </c>
      <c r="B75" s="33" t="s">
        <v>206</v>
      </c>
      <c r="C75" s="32" t="s">
        <v>357</v>
      </c>
      <c r="D75" s="34" t="s">
        <v>153</v>
      </c>
      <c r="E75" s="35">
        <f>3500*12</f>
        <v>42000</v>
      </c>
      <c r="F75" s="35">
        <f>4000*12</f>
        <v>48000</v>
      </c>
      <c r="G75" s="35">
        <f>4000*12</f>
        <v>48000</v>
      </c>
      <c r="H75" s="32" t="s">
        <v>154</v>
      </c>
      <c r="I75" s="32" t="s">
        <v>358</v>
      </c>
      <c r="J75" s="32" t="s">
        <v>359</v>
      </c>
      <c r="K75" s="41"/>
      <c r="L75" s="32"/>
      <c r="M75" s="32" t="s">
        <v>360</v>
      </c>
    </row>
    <row r="76" spans="1:13" ht="43.2">
      <c r="A76" s="32" t="s">
        <v>150</v>
      </c>
      <c r="B76" s="33" t="s">
        <v>206</v>
      </c>
      <c r="C76" s="32" t="s">
        <v>357</v>
      </c>
      <c r="D76" s="34" t="s">
        <v>153</v>
      </c>
      <c r="E76" s="35">
        <v>20000</v>
      </c>
      <c r="F76" s="35">
        <v>20000</v>
      </c>
      <c r="G76" s="35">
        <v>20000</v>
      </c>
      <c r="H76" s="32" t="s">
        <v>154</v>
      </c>
      <c r="I76" s="32" t="s">
        <v>361</v>
      </c>
      <c r="J76" s="32" t="s">
        <v>362</v>
      </c>
      <c r="K76" s="41"/>
      <c r="L76" s="41" t="s">
        <v>175</v>
      </c>
      <c r="M76" s="32" t="s">
        <v>363</v>
      </c>
    </row>
    <row r="77" spans="1:13" ht="100.8">
      <c r="A77" s="32" t="s">
        <v>150</v>
      </c>
      <c r="B77" s="33" t="s">
        <v>206</v>
      </c>
      <c r="C77" s="32" t="s">
        <v>182</v>
      </c>
      <c r="D77" s="34" t="s">
        <v>294</v>
      </c>
      <c r="E77" s="35">
        <v>0</v>
      </c>
      <c r="F77" s="35">
        <v>17000</v>
      </c>
      <c r="G77" s="35">
        <v>0</v>
      </c>
      <c r="H77" s="32" t="s">
        <v>295</v>
      </c>
      <c r="I77" s="32" t="s">
        <v>364</v>
      </c>
      <c r="J77" s="32" t="s">
        <v>365</v>
      </c>
      <c r="K77" s="41"/>
      <c r="L77" s="32" t="s">
        <v>356</v>
      </c>
      <c r="M77" s="32"/>
    </row>
    <row r="78" spans="1:13" ht="100.8">
      <c r="A78" s="32" t="s">
        <v>150</v>
      </c>
      <c r="B78" s="33" t="s">
        <v>206</v>
      </c>
      <c r="C78" s="32" t="s">
        <v>182</v>
      </c>
      <c r="D78" s="34" t="s">
        <v>294</v>
      </c>
      <c r="E78" s="35">
        <v>30000</v>
      </c>
      <c r="F78" s="35">
        <v>30000</v>
      </c>
      <c r="G78" s="35">
        <v>0</v>
      </c>
      <c r="H78" s="32" t="s">
        <v>295</v>
      </c>
      <c r="I78" s="32" t="s">
        <v>366</v>
      </c>
      <c r="J78" s="32" t="s">
        <v>367</v>
      </c>
      <c r="K78" s="41"/>
      <c r="L78" s="32" t="s">
        <v>356</v>
      </c>
      <c r="M78" s="32"/>
    </row>
    <row r="79" spans="1:13" ht="43.2">
      <c r="A79" s="32" t="s">
        <v>150</v>
      </c>
      <c r="B79" s="33" t="s">
        <v>206</v>
      </c>
      <c r="C79" s="32" t="s">
        <v>182</v>
      </c>
      <c r="D79" s="46" t="s">
        <v>340</v>
      </c>
      <c r="E79" s="47">
        <v>1758.24</v>
      </c>
      <c r="F79" s="47">
        <v>1758.24</v>
      </c>
      <c r="G79" s="47">
        <v>1758.24</v>
      </c>
      <c r="H79" s="48" t="s">
        <v>341</v>
      </c>
      <c r="I79" s="48" t="s">
        <v>368</v>
      </c>
      <c r="J79" s="40" t="s">
        <v>369</v>
      </c>
      <c r="K79" s="49" t="s">
        <v>370</v>
      </c>
      <c r="L79" s="48"/>
      <c r="M79" s="40" t="s">
        <v>371</v>
      </c>
    </row>
    <row r="80" spans="1:13" ht="57.6">
      <c r="A80" s="32" t="s">
        <v>150</v>
      </c>
      <c r="B80" s="33" t="s">
        <v>206</v>
      </c>
      <c r="C80" s="32" t="s">
        <v>357</v>
      </c>
      <c r="D80" s="34" t="s">
        <v>171</v>
      </c>
      <c r="E80" s="35">
        <v>10880.28</v>
      </c>
      <c r="F80" s="35">
        <v>10880.28</v>
      </c>
      <c r="G80" s="35">
        <v>10880.28</v>
      </c>
      <c r="H80" s="50" t="s">
        <v>372</v>
      </c>
      <c r="I80" s="50" t="s">
        <v>373</v>
      </c>
      <c r="J80" s="32" t="s">
        <v>374</v>
      </c>
      <c r="K80" s="51" t="s">
        <v>375</v>
      </c>
      <c r="L80" s="52"/>
      <c r="M80" s="40" t="s">
        <v>376</v>
      </c>
    </row>
    <row r="81" spans="1:13" s="54" customFormat="1" ht="72">
      <c r="A81" s="32" t="s">
        <v>150</v>
      </c>
      <c r="B81" s="33" t="s">
        <v>206</v>
      </c>
      <c r="C81" s="32" t="s">
        <v>357</v>
      </c>
      <c r="D81" s="34" t="s">
        <v>171</v>
      </c>
      <c r="E81" s="35">
        <v>5000</v>
      </c>
      <c r="F81" s="35">
        <v>5000</v>
      </c>
      <c r="G81" s="35">
        <v>5000</v>
      </c>
      <c r="H81" s="50" t="s">
        <v>372</v>
      </c>
      <c r="I81" s="53" t="s">
        <v>377</v>
      </c>
      <c r="J81" s="32" t="s">
        <v>378</v>
      </c>
      <c r="K81" s="51"/>
      <c r="L81" s="52"/>
      <c r="M81" s="40"/>
    </row>
    <row r="82" spans="1:13" ht="28.8">
      <c r="A82" s="55" t="s">
        <v>379</v>
      </c>
      <c r="B82" s="33" t="s">
        <v>151</v>
      </c>
      <c r="C82" s="32" t="s">
        <v>182</v>
      </c>
      <c r="D82" s="34" t="s">
        <v>263</v>
      </c>
      <c r="E82" s="56">
        <v>78413.820000000007</v>
      </c>
      <c r="F82" s="56">
        <v>78413.820000000007</v>
      </c>
      <c r="G82" s="56">
        <v>78413.820000000007</v>
      </c>
      <c r="H82" s="38" t="s">
        <v>305</v>
      </c>
      <c r="I82" s="57"/>
      <c r="J82" s="57" t="s">
        <v>380</v>
      </c>
      <c r="K82" s="58"/>
      <c r="L82" s="58"/>
      <c r="M82" s="58"/>
    </row>
    <row r="83" spans="1:13" ht="28.8">
      <c r="A83" s="55" t="s">
        <v>379</v>
      </c>
      <c r="B83" s="33" t="s">
        <v>151</v>
      </c>
      <c r="C83" s="32" t="s">
        <v>182</v>
      </c>
      <c r="D83" s="34" t="s">
        <v>340</v>
      </c>
      <c r="E83" s="56">
        <v>155303.97999999998</v>
      </c>
      <c r="F83" s="56">
        <v>155297.97999999998</v>
      </c>
      <c r="G83" s="56">
        <v>154807.97999999998</v>
      </c>
      <c r="H83" s="32" t="s">
        <v>341</v>
      </c>
      <c r="I83" s="57"/>
      <c r="J83" s="57" t="s">
        <v>380</v>
      </c>
      <c r="K83" s="58"/>
      <c r="L83" s="58"/>
      <c r="M83" s="58"/>
    </row>
    <row r="84" spans="1:13">
      <c r="A84" s="55" t="s">
        <v>379</v>
      </c>
      <c r="B84" s="33" t="s">
        <v>151</v>
      </c>
      <c r="C84" s="32" t="s">
        <v>182</v>
      </c>
      <c r="D84" s="34" t="s">
        <v>294</v>
      </c>
      <c r="E84" s="56">
        <v>76310.86</v>
      </c>
      <c r="F84" s="56">
        <v>69119.72</v>
      </c>
      <c r="G84" s="56">
        <v>69109.320000000007</v>
      </c>
      <c r="H84" s="32" t="s">
        <v>295</v>
      </c>
      <c r="I84" s="57"/>
      <c r="J84" s="57" t="s">
        <v>380</v>
      </c>
      <c r="K84" s="58"/>
      <c r="L84" s="58"/>
      <c r="M84" s="58"/>
    </row>
    <row r="85" spans="1:13" ht="28.8">
      <c r="A85" s="55" t="s">
        <v>379</v>
      </c>
      <c r="B85" s="33" t="s">
        <v>151</v>
      </c>
      <c r="C85" s="32" t="s">
        <v>182</v>
      </c>
      <c r="D85" s="34" t="s">
        <v>381</v>
      </c>
      <c r="E85" s="56">
        <v>5082.46</v>
      </c>
      <c r="F85" s="56">
        <v>4826</v>
      </c>
      <c r="G85" s="56">
        <v>6240</v>
      </c>
      <c r="H85" s="59" t="s">
        <v>382</v>
      </c>
      <c r="I85" s="57"/>
      <c r="J85" s="57" t="s">
        <v>380</v>
      </c>
      <c r="K85" s="58"/>
      <c r="L85" s="58"/>
      <c r="M85" s="58"/>
    </row>
    <row r="86" spans="1:13">
      <c r="A86" s="55" t="s">
        <v>379</v>
      </c>
      <c r="B86" s="33" t="s">
        <v>151</v>
      </c>
      <c r="C86" s="32" t="s">
        <v>162</v>
      </c>
      <c r="D86" s="34" t="s">
        <v>171</v>
      </c>
      <c r="E86" s="60">
        <v>8000</v>
      </c>
      <c r="F86" s="60">
        <v>3000</v>
      </c>
      <c r="G86" s="60">
        <v>3000</v>
      </c>
      <c r="H86" s="57" t="s">
        <v>272</v>
      </c>
      <c r="I86" s="57"/>
      <c r="J86" s="57" t="s">
        <v>380</v>
      </c>
      <c r="K86" s="58"/>
      <c r="L86" s="58"/>
      <c r="M86" s="58"/>
    </row>
    <row r="87" spans="1:13" ht="43.2">
      <c r="A87" s="55" t="s">
        <v>379</v>
      </c>
      <c r="B87" s="33" t="s">
        <v>151</v>
      </c>
      <c r="C87" s="32" t="s">
        <v>182</v>
      </c>
      <c r="D87" s="34" t="s">
        <v>183</v>
      </c>
      <c r="E87" s="56">
        <v>136000</v>
      </c>
      <c r="F87" s="56">
        <v>136000</v>
      </c>
      <c r="G87" s="56">
        <v>136000</v>
      </c>
      <c r="H87" s="59" t="s">
        <v>383</v>
      </c>
      <c r="I87" s="57"/>
      <c r="J87" s="57" t="s">
        <v>380</v>
      </c>
      <c r="K87" s="58"/>
      <c r="L87" s="58"/>
      <c r="M87" s="58"/>
    </row>
    <row r="88" spans="1:13" ht="28.8">
      <c r="A88" s="55" t="s">
        <v>379</v>
      </c>
      <c r="B88" s="33" t="s">
        <v>151</v>
      </c>
      <c r="C88" s="33" t="s">
        <v>162</v>
      </c>
      <c r="D88" s="34" t="s">
        <v>153</v>
      </c>
      <c r="E88" s="56">
        <v>6606.88</v>
      </c>
      <c r="F88" s="56">
        <v>6606.88</v>
      </c>
      <c r="G88" s="56">
        <v>6606.88</v>
      </c>
      <c r="H88" s="59" t="s">
        <v>154</v>
      </c>
      <c r="I88" s="57"/>
      <c r="J88" s="57" t="s">
        <v>380</v>
      </c>
      <c r="K88" s="58"/>
      <c r="L88" s="58"/>
      <c r="M88" s="58"/>
    </row>
    <row r="89" spans="1:13" ht="28.8">
      <c r="A89" s="55" t="s">
        <v>379</v>
      </c>
      <c r="B89" s="33" t="s">
        <v>151</v>
      </c>
      <c r="C89" s="32" t="s">
        <v>182</v>
      </c>
      <c r="D89" s="34" t="s">
        <v>384</v>
      </c>
      <c r="E89" s="60">
        <v>10900</v>
      </c>
      <c r="F89" s="60">
        <v>0</v>
      </c>
      <c r="G89" s="60">
        <v>0</v>
      </c>
      <c r="H89" s="59" t="s">
        <v>385</v>
      </c>
      <c r="I89" s="57" t="s">
        <v>386</v>
      </c>
      <c r="J89" s="57" t="s">
        <v>380</v>
      </c>
      <c r="K89" s="58"/>
      <c r="L89" s="58"/>
      <c r="M89" s="58"/>
    </row>
    <row r="90" spans="1:13">
      <c r="A90" s="61" t="s">
        <v>387</v>
      </c>
      <c r="B90" s="62"/>
      <c r="C90" s="62" t="s">
        <v>388</v>
      </c>
      <c r="D90" s="62"/>
      <c r="E90" s="63">
        <f>SUM(E4:E89)</f>
        <v>14628176.000000004</v>
      </c>
      <c r="F90" s="63">
        <f>SUM(F4:F89)</f>
        <v>14628176.000000002</v>
      </c>
      <c r="G90" s="63">
        <f>SUM(G4:G89)</f>
        <v>14628176.000000004</v>
      </c>
      <c r="H90" s="62"/>
      <c r="I90" s="62"/>
      <c r="J90" s="62"/>
      <c r="K90" s="62"/>
      <c r="L90" s="62"/>
      <c r="M90" s="62"/>
    </row>
    <row r="92" spans="1:13">
      <c r="E92" s="64"/>
      <c r="F92" s="64"/>
      <c r="G92" s="64"/>
    </row>
    <row r="93" spans="1:13">
      <c r="E93" s="64">
        <f>E90+'Návrh rozpočtu 0EK súdn.'!C247</f>
        <v>15104794.000000004</v>
      </c>
    </row>
    <row r="95" spans="1:13">
      <c r="E95" s="64"/>
      <c r="F95" s="64"/>
      <c r="G95" s="64"/>
    </row>
  </sheetData>
  <autoFilter ref="A3:M90"/>
  <mergeCells count="8">
    <mergeCell ref="A1:M1"/>
    <mergeCell ref="A2:A3"/>
    <mergeCell ref="B2:B3"/>
    <mergeCell ref="C2:C3"/>
    <mergeCell ref="D2:G2"/>
    <mergeCell ref="H2:J2"/>
    <mergeCell ref="K2:L2"/>
    <mergeCell ref="M2:M3"/>
  </mergeCells>
  <hyperlinks>
    <hyperlink ref="K79" r:id="rId1" display="https://www.crz.gov.sk/index.php?ID=4397027&amp;l=sk"/>
  </hyperlinks>
  <pageMargins left="0.23622047244094491" right="0.23622047244094491" top="0.74803149606299213" bottom="0.74803149606299213" header="0.31496062992125984" footer="0.31496062992125984"/>
  <pageSetup paperSize="9" scale="55"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0"/>
  <sheetViews>
    <sheetView zoomScaleNormal="100" workbookViewId="0">
      <pane xSplit="1" ySplit="3" topLeftCell="B4" activePane="bottomRight" state="frozen"/>
      <selection pane="topRight" activeCell="B1" sqref="B1"/>
      <selection pane="bottomLeft" activeCell="A5" sqref="A5"/>
      <selection pane="bottomRight" sqref="A1:XFD1048576"/>
    </sheetView>
  </sheetViews>
  <sheetFormatPr defaultColWidth="9.109375" defaultRowHeight="14.4" outlineLevelRow="1"/>
  <cols>
    <col min="1" max="1" width="26.33203125" style="121" customWidth="1"/>
    <col min="2" max="2" width="10.6640625" style="122" customWidth="1"/>
    <col min="3" max="5" width="10.6640625" style="67" customWidth="1"/>
    <col min="6" max="6" width="27.6640625" style="67" customWidth="1"/>
    <col min="7" max="7" width="13.33203125" style="67" customWidth="1"/>
    <col min="8" max="8" width="10.88671875" style="67" customWidth="1"/>
    <col min="9" max="9" width="19.6640625" style="124" customWidth="1"/>
    <col min="10" max="10" width="35.6640625" style="67" customWidth="1"/>
    <col min="11" max="11" width="16.88671875" style="67" customWidth="1"/>
    <col min="12" max="16384" width="9.109375" style="67"/>
  </cols>
  <sheetData>
    <row r="1" spans="1:11" ht="25.8">
      <c r="A1" s="875" t="s">
        <v>389</v>
      </c>
      <c r="B1" s="875"/>
      <c r="C1" s="875"/>
      <c r="D1" s="875"/>
      <c r="E1" s="875"/>
      <c r="F1" s="875"/>
      <c r="G1" s="875"/>
      <c r="H1" s="875"/>
      <c r="I1" s="875"/>
      <c r="J1" s="875"/>
      <c r="K1" s="875"/>
    </row>
    <row r="2" spans="1:11">
      <c r="A2" s="868" t="s">
        <v>4</v>
      </c>
      <c r="B2" s="868" t="s">
        <v>137</v>
      </c>
      <c r="C2" s="868"/>
      <c r="D2" s="868"/>
      <c r="E2" s="868"/>
      <c r="F2" s="868" t="s">
        <v>138</v>
      </c>
      <c r="G2" s="868"/>
      <c r="H2" s="868"/>
      <c r="I2" s="868" t="s">
        <v>139</v>
      </c>
      <c r="J2" s="868"/>
      <c r="K2" s="868" t="s">
        <v>140</v>
      </c>
    </row>
    <row r="3" spans="1:11" ht="28.8">
      <c r="A3" s="868"/>
      <c r="B3" s="30" t="s">
        <v>141</v>
      </c>
      <c r="C3" s="30" t="s">
        <v>142</v>
      </c>
      <c r="D3" s="30" t="s">
        <v>143</v>
      </c>
      <c r="E3" s="30" t="s">
        <v>144</v>
      </c>
      <c r="F3" s="66" t="s">
        <v>145</v>
      </c>
      <c r="G3" s="66" t="s">
        <v>146</v>
      </c>
      <c r="H3" s="66" t="s">
        <v>147</v>
      </c>
      <c r="I3" s="68" t="s">
        <v>148</v>
      </c>
      <c r="J3" s="66" t="s">
        <v>149</v>
      </c>
      <c r="K3" s="868"/>
    </row>
    <row r="4" spans="1:11" ht="57.6" hidden="1" outlineLevel="1">
      <c r="A4" s="69" t="s">
        <v>390</v>
      </c>
      <c r="B4" s="70" t="s">
        <v>340</v>
      </c>
      <c r="C4" s="71">
        <v>240</v>
      </c>
      <c r="D4" s="71">
        <v>240</v>
      </c>
      <c r="E4" s="71">
        <v>240</v>
      </c>
      <c r="F4" s="69" t="s">
        <v>341</v>
      </c>
      <c r="G4" s="69" t="s">
        <v>391</v>
      </c>
      <c r="H4" s="69" t="s">
        <v>392</v>
      </c>
      <c r="I4" s="72" t="s">
        <v>393</v>
      </c>
      <c r="J4" s="69"/>
      <c r="K4" s="69" t="s">
        <v>394</v>
      </c>
    </row>
    <row r="5" spans="1:11" ht="57.6" hidden="1" outlineLevel="1">
      <c r="A5" s="69" t="s">
        <v>390</v>
      </c>
      <c r="B5" s="70" t="s">
        <v>340</v>
      </c>
      <c r="C5" s="71">
        <v>5688</v>
      </c>
      <c r="D5" s="71">
        <v>5688</v>
      </c>
      <c r="E5" s="71">
        <v>5688</v>
      </c>
      <c r="F5" s="69" t="s">
        <v>341</v>
      </c>
      <c r="G5" s="69" t="s">
        <v>395</v>
      </c>
      <c r="H5" s="69" t="s">
        <v>396</v>
      </c>
      <c r="I5" s="72" t="s">
        <v>397</v>
      </c>
      <c r="J5" s="69"/>
      <c r="K5" s="69" t="s">
        <v>398</v>
      </c>
    </row>
    <row r="6" spans="1:11" ht="216" hidden="1" outlineLevel="1">
      <c r="A6" s="69" t="s">
        <v>390</v>
      </c>
      <c r="B6" s="70" t="s">
        <v>294</v>
      </c>
      <c r="C6" s="71">
        <v>9000</v>
      </c>
      <c r="D6" s="71">
        <v>8500</v>
      </c>
      <c r="E6" s="71">
        <v>8500</v>
      </c>
      <c r="F6" s="69" t="s">
        <v>295</v>
      </c>
      <c r="G6" s="69" t="s">
        <v>399</v>
      </c>
      <c r="H6" s="69" t="s">
        <v>400</v>
      </c>
      <c r="I6" s="73"/>
      <c r="J6" s="69" t="s">
        <v>401</v>
      </c>
      <c r="K6" s="69"/>
    </row>
    <row r="7" spans="1:11" hidden="1" outlineLevel="1">
      <c r="A7" s="69" t="s">
        <v>390</v>
      </c>
      <c r="B7" s="70" t="s">
        <v>381</v>
      </c>
      <c r="C7" s="71">
        <v>500</v>
      </c>
      <c r="D7" s="71">
        <v>500</v>
      </c>
      <c r="E7" s="71">
        <v>500</v>
      </c>
      <c r="F7" s="69" t="s">
        <v>382</v>
      </c>
      <c r="G7" s="69" t="s">
        <v>402</v>
      </c>
      <c r="H7" s="69"/>
      <c r="I7" s="73"/>
      <c r="J7" s="69"/>
      <c r="K7" s="69"/>
    </row>
    <row r="8" spans="1:11" ht="129.6" hidden="1" outlineLevel="1">
      <c r="A8" s="69" t="s">
        <v>390</v>
      </c>
      <c r="B8" s="74" t="s">
        <v>183</v>
      </c>
      <c r="C8" s="71">
        <v>17000</v>
      </c>
      <c r="D8" s="71">
        <v>17000</v>
      </c>
      <c r="E8" s="71">
        <v>17000</v>
      </c>
      <c r="F8" s="40" t="s">
        <v>403</v>
      </c>
      <c r="G8" s="40" t="s">
        <v>403</v>
      </c>
      <c r="H8" s="40" t="s">
        <v>404</v>
      </c>
      <c r="I8" s="48"/>
      <c r="J8" s="40" t="s">
        <v>401</v>
      </c>
      <c r="K8" s="40"/>
    </row>
    <row r="9" spans="1:11" ht="57.6" hidden="1" outlineLevel="1">
      <c r="A9" s="69" t="s">
        <v>390</v>
      </c>
      <c r="B9" s="70" t="s">
        <v>153</v>
      </c>
      <c r="C9" s="71">
        <v>1235</v>
      </c>
      <c r="D9" s="71">
        <v>1235</v>
      </c>
      <c r="E9" s="71">
        <v>1235</v>
      </c>
      <c r="F9" s="69" t="s">
        <v>405</v>
      </c>
      <c r="G9" s="69" t="s">
        <v>406</v>
      </c>
      <c r="H9" s="69"/>
      <c r="I9" s="73"/>
      <c r="J9" s="69"/>
      <c r="K9" s="69" t="s">
        <v>407</v>
      </c>
    </row>
    <row r="10" spans="1:11" ht="100.8" hidden="1" outlineLevel="1">
      <c r="A10" s="69" t="s">
        <v>408</v>
      </c>
      <c r="B10" s="70" t="s">
        <v>340</v>
      </c>
      <c r="C10" s="71">
        <v>264</v>
      </c>
      <c r="D10" s="71">
        <v>264</v>
      </c>
      <c r="E10" s="71">
        <v>264</v>
      </c>
      <c r="F10" s="69" t="s">
        <v>341</v>
      </c>
      <c r="G10" s="69" t="s">
        <v>341</v>
      </c>
      <c r="H10" s="69" t="s">
        <v>409</v>
      </c>
      <c r="I10" s="48" t="s">
        <v>410</v>
      </c>
      <c r="J10" s="69" t="s">
        <v>411</v>
      </c>
      <c r="K10" s="69"/>
    </row>
    <row r="11" spans="1:11" ht="86.4" hidden="1" outlineLevel="1">
      <c r="A11" s="69" t="s">
        <v>408</v>
      </c>
      <c r="B11" s="70" t="s">
        <v>340</v>
      </c>
      <c r="C11" s="71">
        <v>1500</v>
      </c>
      <c r="D11" s="71">
        <v>1500</v>
      </c>
      <c r="E11" s="71">
        <v>1500</v>
      </c>
      <c r="F11" s="69" t="s">
        <v>412</v>
      </c>
      <c r="G11" s="69" t="s">
        <v>413</v>
      </c>
      <c r="H11" s="69" t="s">
        <v>414</v>
      </c>
      <c r="I11" s="72" t="s">
        <v>415</v>
      </c>
      <c r="J11" s="69"/>
      <c r="K11" s="69"/>
    </row>
    <row r="12" spans="1:11" ht="57.6" hidden="1" outlineLevel="1">
      <c r="A12" s="69" t="s">
        <v>408</v>
      </c>
      <c r="B12" s="70" t="s">
        <v>340</v>
      </c>
      <c r="C12" s="71">
        <v>600</v>
      </c>
      <c r="D12" s="71">
        <v>600</v>
      </c>
      <c r="E12" s="71">
        <v>600</v>
      </c>
      <c r="F12" s="69" t="s">
        <v>341</v>
      </c>
      <c r="G12" s="69" t="s">
        <v>412</v>
      </c>
      <c r="H12" s="69" t="s">
        <v>416</v>
      </c>
      <c r="I12" s="73"/>
      <c r="J12" s="69" t="s">
        <v>417</v>
      </c>
      <c r="K12" s="69"/>
    </row>
    <row r="13" spans="1:11" ht="100.8" hidden="1" outlineLevel="1">
      <c r="A13" s="69" t="s">
        <v>408</v>
      </c>
      <c r="B13" s="70" t="s">
        <v>153</v>
      </c>
      <c r="C13" s="71">
        <v>2500</v>
      </c>
      <c r="D13" s="71"/>
      <c r="E13" s="71"/>
      <c r="F13" s="69" t="s">
        <v>405</v>
      </c>
      <c r="G13" s="69" t="s">
        <v>418</v>
      </c>
      <c r="H13" s="69" t="s">
        <v>419</v>
      </c>
      <c r="I13" s="72" t="s">
        <v>420</v>
      </c>
      <c r="J13" s="69"/>
      <c r="K13" s="69" t="s">
        <v>421</v>
      </c>
    </row>
    <row r="14" spans="1:11" ht="100.8" hidden="1" outlineLevel="1">
      <c r="A14" s="69" t="s">
        <v>408</v>
      </c>
      <c r="B14" s="70" t="s">
        <v>153</v>
      </c>
      <c r="C14" s="71"/>
      <c r="D14" s="71">
        <v>2500</v>
      </c>
      <c r="E14" s="71">
        <v>2500</v>
      </c>
      <c r="F14" s="69" t="s">
        <v>405</v>
      </c>
      <c r="G14" s="69" t="s">
        <v>418</v>
      </c>
      <c r="H14" s="69" t="s">
        <v>419</v>
      </c>
      <c r="I14" s="72"/>
      <c r="J14" s="69" t="s">
        <v>422</v>
      </c>
      <c r="K14" s="69"/>
    </row>
    <row r="15" spans="1:11" ht="244.8" hidden="1" outlineLevel="1">
      <c r="A15" s="69" t="s">
        <v>423</v>
      </c>
      <c r="B15" s="70" t="s">
        <v>340</v>
      </c>
      <c r="C15" s="71">
        <v>700</v>
      </c>
      <c r="D15" s="71">
        <v>700</v>
      </c>
      <c r="E15" s="71">
        <v>700</v>
      </c>
      <c r="F15" s="69" t="s">
        <v>341</v>
      </c>
      <c r="G15" s="69" t="s">
        <v>424</v>
      </c>
      <c r="H15" s="69" t="s">
        <v>425</v>
      </c>
      <c r="I15" s="73" t="s">
        <v>426</v>
      </c>
      <c r="J15" s="69"/>
      <c r="K15" s="69" t="s">
        <v>427</v>
      </c>
    </row>
    <row r="16" spans="1:11" hidden="1" outlineLevel="1">
      <c r="A16" s="69" t="s">
        <v>423</v>
      </c>
      <c r="B16" s="70" t="s">
        <v>381</v>
      </c>
      <c r="C16" s="71">
        <v>100</v>
      </c>
      <c r="D16" s="71">
        <v>100</v>
      </c>
      <c r="E16" s="71">
        <v>100</v>
      </c>
      <c r="F16" s="69" t="s">
        <v>382</v>
      </c>
      <c r="G16" s="69" t="s">
        <v>428</v>
      </c>
      <c r="H16" s="69" t="s">
        <v>429</v>
      </c>
      <c r="I16" s="73"/>
      <c r="J16" s="69" t="s">
        <v>430</v>
      </c>
      <c r="K16" s="69"/>
    </row>
    <row r="17" spans="1:11" ht="57.6" hidden="1" outlineLevel="1">
      <c r="A17" s="69" t="s">
        <v>423</v>
      </c>
      <c r="B17" s="70" t="s">
        <v>153</v>
      </c>
      <c r="C17" s="71">
        <v>1000</v>
      </c>
      <c r="D17" s="71">
        <v>1000</v>
      </c>
      <c r="E17" s="71">
        <v>1000</v>
      </c>
      <c r="F17" s="69" t="s">
        <v>405</v>
      </c>
      <c r="G17" s="69" t="s">
        <v>431</v>
      </c>
      <c r="H17" s="69" t="s">
        <v>432</v>
      </c>
      <c r="I17" s="72" t="s">
        <v>433</v>
      </c>
      <c r="J17" s="69"/>
      <c r="K17" s="69" t="s">
        <v>434</v>
      </c>
    </row>
    <row r="18" spans="1:11" ht="86.4" hidden="1" outlineLevel="1">
      <c r="A18" s="69" t="s">
        <v>435</v>
      </c>
      <c r="B18" s="70" t="s">
        <v>340</v>
      </c>
      <c r="C18" s="71">
        <v>1320</v>
      </c>
      <c r="D18" s="71">
        <v>1320</v>
      </c>
      <c r="E18" s="71">
        <v>1320</v>
      </c>
      <c r="F18" s="69" t="s">
        <v>341</v>
      </c>
      <c r="G18" s="69" t="s">
        <v>424</v>
      </c>
      <c r="H18" s="69" t="s">
        <v>436</v>
      </c>
      <c r="I18" s="73" t="s">
        <v>437</v>
      </c>
      <c r="J18" s="69" t="s">
        <v>438</v>
      </c>
      <c r="K18" s="69" t="s">
        <v>439</v>
      </c>
    </row>
    <row r="19" spans="1:11" ht="57.6" hidden="1" outlineLevel="1">
      <c r="A19" s="69" t="s">
        <v>440</v>
      </c>
      <c r="B19" s="70" t="s">
        <v>340</v>
      </c>
      <c r="C19" s="71">
        <v>1080</v>
      </c>
      <c r="D19" s="71">
        <v>1080</v>
      </c>
      <c r="E19" s="71">
        <v>1080</v>
      </c>
      <c r="F19" s="69" t="s">
        <v>341</v>
      </c>
      <c r="G19" s="69" t="s">
        <v>413</v>
      </c>
      <c r="H19" s="69" t="s">
        <v>441</v>
      </c>
      <c r="I19" s="72" t="s">
        <v>442</v>
      </c>
      <c r="J19" s="69" t="s">
        <v>443</v>
      </c>
      <c r="K19" s="69" t="s">
        <v>444</v>
      </c>
    </row>
    <row r="20" spans="1:11" ht="57.6" hidden="1" outlineLevel="1">
      <c r="A20" s="69" t="s">
        <v>440</v>
      </c>
      <c r="B20" s="70" t="s">
        <v>381</v>
      </c>
      <c r="C20" s="71">
        <v>180</v>
      </c>
      <c r="D20" s="71">
        <v>180</v>
      </c>
      <c r="E20" s="71">
        <v>180</v>
      </c>
      <c r="F20" s="69" t="s">
        <v>382</v>
      </c>
      <c r="G20" s="69" t="s">
        <v>445</v>
      </c>
      <c r="H20" s="69" t="s">
        <v>446</v>
      </c>
      <c r="I20" s="73"/>
      <c r="J20" s="69"/>
      <c r="K20" s="69"/>
    </row>
    <row r="21" spans="1:11" ht="316.8" hidden="1" outlineLevel="1">
      <c r="A21" s="69" t="s">
        <v>447</v>
      </c>
      <c r="B21" s="70" t="s">
        <v>340</v>
      </c>
      <c r="C21" s="71">
        <v>1700</v>
      </c>
      <c r="D21" s="71">
        <v>1700</v>
      </c>
      <c r="E21" s="71">
        <v>1700</v>
      </c>
      <c r="F21" s="69" t="s">
        <v>341</v>
      </c>
      <c r="G21" s="69" t="s">
        <v>413</v>
      </c>
      <c r="H21" s="69" t="s">
        <v>448</v>
      </c>
      <c r="I21" s="73" t="s">
        <v>449</v>
      </c>
      <c r="J21" s="69"/>
      <c r="K21" s="69" t="s">
        <v>450</v>
      </c>
    </row>
    <row r="22" spans="1:11" ht="57.6" hidden="1" outlineLevel="1">
      <c r="A22" s="69" t="s">
        <v>447</v>
      </c>
      <c r="B22" s="70" t="s">
        <v>381</v>
      </c>
      <c r="C22" s="71">
        <v>62.46</v>
      </c>
      <c r="D22" s="71">
        <v>0</v>
      </c>
      <c r="E22" s="71">
        <v>0</v>
      </c>
      <c r="F22" s="69" t="s">
        <v>382</v>
      </c>
      <c r="G22" s="69" t="s">
        <v>451</v>
      </c>
      <c r="H22" s="69" t="s">
        <v>452</v>
      </c>
      <c r="I22" s="72"/>
      <c r="J22" s="69"/>
      <c r="K22" s="69" t="s">
        <v>453</v>
      </c>
    </row>
    <row r="23" spans="1:11" ht="100.8" hidden="1" outlineLevel="1">
      <c r="A23" s="69" t="s">
        <v>454</v>
      </c>
      <c r="B23" s="70" t="s">
        <v>340</v>
      </c>
      <c r="C23" s="71">
        <v>1260</v>
      </c>
      <c r="D23" s="71">
        <v>1260</v>
      </c>
      <c r="E23" s="71">
        <v>1260</v>
      </c>
      <c r="F23" s="69" t="s">
        <v>455</v>
      </c>
      <c r="G23" s="69" t="s">
        <v>456</v>
      </c>
      <c r="H23" s="69" t="s">
        <v>457</v>
      </c>
      <c r="I23" s="72" t="s">
        <v>458</v>
      </c>
      <c r="J23" s="69"/>
      <c r="K23" s="69" t="s">
        <v>459</v>
      </c>
    </row>
    <row r="24" spans="1:11" ht="72" hidden="1" outlineLevel="1">
      <c r="A24" s="69" t="s">
        <v>454</v>
      </c>
      <c r="B24" s="70" t="s">
        <v>340</v>
      </c>
      <c r="C24" s="71">
        <v>240</v>
      </c>
      <c r="D24" s="71">
        <v>240</v>
      </c>
      <c r="E24" s="71">
        <v>240</v>
      </c>
      <c r="F24" s="69" t="s">
        <v>455</v>
      </c>
      <c r="G24" s="69" t="s">
        <v>460</v>
      </c>
      <c r="H24" s="69" t="s">
        <v>461</v>
      </c>
      <c r="I24" s="72" t="s">
        <v>462</v>
      </c>
      <c r="J24" s="69"/>
      <c r="K24" s="69" t="s">
        <v>463</v>
      </c>
    </row>
    <row r="25" spans="1:11" ht="86.4" hidden="1" outlineLevel="1">
      <c r="A25" s="69" t="s">
        <v>464</v>
      </c>
      <c r="B25" s="70" t="s">
        <v>340</v>
      </c>
      <c r="C25" s="71">
        <v>780</v>
      </c>
      <c r="D25" s="71">
        <v>780</v>
      </c>
      <c r="E25" s="71">
        <v>780</v>
      </c>
      <c r="F25" s="69" t="s">
        <v>341</v>
      </c>
      <c r="G25" s="69" t="s">
        <v>413</v>
      </c>
      <c r="H25" s="69" t="s">
        <v>465</v>
      </c>
      <c r="I25" s="75" t="s">
        <v>466</v>
      </c>
      <c r="J25" s="69"/>
      <c r="K25" s="69" t="s">
        <v>467</v>
      </c>
    </row>
    <row r="26" spans="1:11" ht="129.6" hidden="1" outlineLevel="1">
      <c r="A26" s="69" t="s">
        <v>464</v>
      </c>
      <c r="B26" s="70" t="s">
        <v>340</v>
      </c>
      <c r="C26" s="71">
        <v>1020</v>
      </c>
      <c r="D26" s="71">
        <v>1020</v>
      </c>
      <c r="E26" s="71">
        <v>1020</v>
      </c>
      <c r="F26" s="69" t="s">
        <v>341</v>
      </c>
      <c r="G26" s="69" t="s">
        <v>468</v>
      </c>
      <c r="H26" s="69" t="s">
        <v>469</v>
      </c>
      <c r="I26" s="72" t="s">
        <v>470</v>
      </c>
      <c r="J26" s="69"/>
      <c r="K26" s="69" t="s">
        <v>471</v>
      </c>
    </row>
    <row r="27" spans="1:11" collapsed="1">
      <c r="A27" s="76" t="s">
        <v>472</v>
      </c>
      <c r="B27" s="77"/>
      <c r="C27" s="78">
        <f>SUM(C4:C26)</f>
        <v>47969.46</v>
      </c>
      <c r="D27" s="78">
        <f>SUM(D4:D26)</f>
        <v>47407</v>
      </c>
      <c r="E27" s="78">
        <f>SUM(E4:E26)</f>
        <v>47407</v>
      </c>
      <c r="F27" s="76"/>
      <c r="G27" s="76"/>
      <c r="H27" s="76"/>
      <c r="I27" s="79"/>
      <c r="J27" s="76"/>
      <c r="K27" s="76"/>
    </row>
    <row r="28" spans="1:11" ht="72" hidden="1" outlineLevel="1">
      <c r="A28" s="73" t="s">
        <v>473</v>
      </c>
      <c r="B28" s="80" t="s">
        <v>263</v>
      </c>
      <c r="C28" s="81">
        <v>286.32</v>
      </c>
      <c r="D28" s="81">
        <v>286.32</v>
      </c>
      <c r="E28" s="71">
        <v>286.32</v>
      </c>
      <c r="F28" s="69" t="s">
        <v>305</v>
      </c>
      <c r="G28" s="69" t="s">
        <v>474</v>
      </c>
      <c r="H28" s="69" t="s">
        <v>475</v>
      </c>
      <c r="I28" s="72" t="s">
        <v>476</v>
      </c>
      <c r="J28" s="73" t="s">
        <v>477</v>
      </c>
      <c r="K28" s="69" t="s">
        <v>478</v>
      </c>
    </row>
    <row r="29" spans="1:11" ht="72" hidden="1" outlineLevel="1">
      <c r="A29" s="73" t="s">
        <v>473</v>
      </c>
      <c r="B29" s="80" t="s">
        <v>263</v>
      </c>
      <c r="C29" s="81">
        <v>330</v>
      </c>
      <c r="D29" s="81">
        <v>330</v>
      </c>
      <c r="E29" s="71">
        <v>330</v>
      </c>
      <c r="F29" s="69" t="s">
        <v>305</v>
      </c>
      <c r="G29" s="69" t="s">
        <v>479</v>
      </c>
      <c r="H29" s="69" t="s">
        <v>480</v>
      </c>
      <c r="I29" s="72" t="s">
        <v>481</v>
      </c>
      <c r="J29" s="73" t="s">
        <v>482</v>
      </c>
      <c r="K29" s="69" t="s">
        <v>478</v>
      </c>
    </row>
    <row r="30" spans="1:11" ht="72" hidden="1" outlineLevel="1">
      <c r="A30" s="73" t="s">
        <v>473</v>
      </c>
      <c r="B30" s="80" t="s">
        <v>340</v>
      </c>
      <c r="C30" s="81">
        <v>171.6</v>
      </c>
      <c r="D30" s="81">
        <v>171.6</v>
      </c>
      <c r="E30" s="71">
        <v>171.6</v>
      </c>
      <c r="F30" s="69" t="s">
        <v>341</v>
      </c>
      <c r="G30" s="69" t="s">
        <v>483</v>
      </c>
      <c r="H30" s="69" t="s">
        <v>484</v>
      </c>
      <c r="I30" s="72" t="s">
        <v>476</v>
      </c>
      <c r="J30" s="73" t="s">
        <v>477</v>
      </c>
      <c r="K30" s="69" t="s">
        <v>478</v>
      </c>
    </row>
    <row r="31" spans="1:11" ht="244.8" hidden="1" outlineLevel="1">
      <c r="A31" s="73" t="s">
        <v>473</v>
      </c>
      <c r="B31" s="80" t="s">
        <v>340</v>
      </c>
      <c r="C31" s="81">
        <v>2160</v>
      </c>
      <c r="D31" s="81">
        <v>2160</v>
      </c>
      <c r="E31" s="71">
        <v>2160</v>
      </c>
      <c r="F31" s="69" t="s">
        <v>341</v>
      </c>
      <c r="G31" s="69" t="s">
        <v>485</v>
      </c>
      <c r="H31" s="69" t="s">
        <v>486</v>
      </c>
      <c r="I31" s="72" t="s">
        <v>487</v>
      </c>
      <c r="J31" s="73" t="s">
        <v>488</v>
      </c>
      <c r="K31" s="69" t="s">
        <v>478</v>
      </c>
    </row>
    <row r="32" spans="1:11" ht="216" hidden="1" outlineLevel="1">
      <c r="A32" s="73" t="s">
        <v>489</v>
      </c>
      <c r="B32" s="80" t="s">
        <v>294</v>
      </c>
      <c r="C32" s="81">
        <v>8000</v>
      </c>
      <c r="D32" s="81">
        <v>7500</v>
      </c>
      <c r="E32" s="81">
        <v>7500</v>
      </c>
      <c r="F32" s="69" t="s">
        <v>295</v>
      </c>
      <c r="G32" s="69" t="s">
        <v>399</v>
      </c>
      <c r="H32" s="69" t="s">
        <v>400</v>
      </c>
      <c r="I32" s="73"/>
      <c r="J32" s="69" t="s">
        <v>401</v>
      </c>
      <c r="K32" s="69"/>
    </row>
    <row r="33" spans="1:11" ht="43.2" hidden="1" outlineLevel="1">
      <c r="A33" s="73" t="s">
        <v>489</v>
      </c>
      <c r="B33" s="80" t="s">
        <v>381</v>
      </c>
      <c r="C33" s="81">
        <v>500</v>
      </c>
      <c r="D33" s="81">
        <v>500</v>
      </c>
      <c r="E33" s="81">
        <v>500</v>
      </c>
      <c r="F33" s="73" t="s">
        <v>490</v>
      </c>
      <c r="G33" s="73" t="s">
        <v>491</v>
      </c>
      <c r="H33" s="73" t="s">
        <v>492</v>
      </c>
      <c r="I33" s="72" t="s">
        <v>493</v>
      </c>
      <c r="J33" s="69" t="s">
        <v>494</v>
      </c>
      <c r="K33" s="82"/>
    </row>
    <row r="34" spans="1:11" ht="129.6" hidden="1" outlineLevel="1">
      <c r="A34" s="73" t="s">
        <v>473</v>
      </c>
      <c r="B34" s="83" t="s">
        <v>183</v>
      </c>
      <c r="C34" s="81">
        <v>15000</v>
      </c>
      <c r="D34" s="81">
        <v>15000</v>
      </c>
      <c r="E34" s="81">
        <v>15000</v>
      </c>
      <c r="F34" s="40" t="s">
        <v>403</v>
      </c>
      <c r="G34" s="40" t="s">
        <v>403</v>
      </c>
      <c r="H34" s="40" t="s">
        <v>404</v>
      </c>
      <c r="I34" s="48"/>
      <c r="J34" s="40" t="s">
        <v>401</v>
      </c>
      <c r="K34" s="40"/>
    </row>
    <row r="35" spans="1:11" ht="201.6" hidden="1" outlineLevel="1">
      <c r="A35" s="73" t="s">
        <v>473</v>
      </c>
      <c r="B35" s="80" t="s">
        <v>384</v>
      </c>
      <c r="C35" s="81">
        <v>10900</v>
      </c>
      <c r="D35" s="81">
        <v>0</v>
      </c>
      <c r="E35" s="81">
        <v>0</v>
      </c>
      <c r="F35" s="73" t="s">
        <v>495</v>
      </c>
      <c r="G35" s="73" t="s">
        <v>496</v>
      </c>
      <c r="H35" s="73" t="s">
        <v>497</v>
      </c>
      <c r="I35" s="73" t="s">
        <v>498</v>
      </c>
      <c r="J35" s="73" t="s">
        <v>499</v>
      </c>
      <c r="K35" s="69"/>
    </row>
    <row r="36" spans="1:11" ht="129.6" hidden="1" outlineLevel="1">
      <c r="A36" s="73" t="s">
        <v>500</v>
      </c>
      <c r="B36" s="80" t="s">
        <v>340</v>
      </c>
      <c r="C36" s="81">
        <v>240</v>
      </c>
      <c r="D36" s="81">
        <v>240</v>
      </c>
      <c r="E36" s="81">
        <v>240</v>
      </c>
      <c r="F36" s="73" t="s">
        <v>341</v>
      </c>
      <c r="G36" s="69" t="s">
        <v>501</v>
      </c>
      <c r="H36" s="69" t="s">
        <v>502</v>
      </c>
      <c r="I36" s="72" t="s">
        <v>503</v>
      </c>
      <c r="J36" s="73" t="s">
        <v>477</v>
      </c>
      <c r="K36" s="69"/>
    </row>
    <row r="37" spans="1:11" ht="72" hidden="1" outlineLevel="1">
      <c r="A37" s="73" t="s">
        <v>500</v>
      </c>
      <c r="B37" s="80" t="s">
        <v>340</v>
      </c>
      <c r="C37" s="81">
        <v>72</v>
      </c>
      <c r="D37" s="81">
        <v>72</v>
      </c>
      <c r="E37" s="81">
        <v>72</v>
      </c>
      <c r="F37" s="73" t="s">
        <v>341</v>
      </c>
      <c r="G37" s="69" t="s">
        <v>504</v>
      </c>
      <c r="H37" s="69" t="s">
        <v>505</v>
      </c>
      <c r="I37" s="72" t="s">
        <v>506</v>
      </c>
      <c r="J37" s="73" t="s">
        <v>477</v>
      </c>
      <c r="K37" s="69"/>
    </row>
    <row r="38" spans="1:11" ht="72" hidden="1" outlineLevel="1">
      <c r="A38" s="73" t="s">
        <v>500</v>
      </c>
      <c r="B38" s="80" t="s">
        <v>340</v>
      </c>
      <c r="C38" s="81">
        <v>180</v>
      </c>
      <c r="D38" s="81">
        <v>180</v>
      </c>
      <c r="E38" s="81">
        <v>180</v>
      </c>
      <c r="F38" s="73" t="s">
        <v>341</v>
      </c>
      <c r="G38" s="69" t="s">
        <v>507</v>
      </c>
      <c r="H38" s="69" t="s">
        <v>508</v>
      </c>
      <c r="I38" s="72" t="s">
        <v>509</v>
      </c>
      <c r="J38" s="73" t="s">
        <v>477</v>
      </c>
      <c r="K38" s="69"/>
    </row>
    <row r="39" spans="1:11" ht="57.6" hidden="1" outlineLevel="1">
      <c r="A39" s="73" t="s">
        <v>500</v>
      </c>
      <c r="B39" s="80" t="s">
        <v>340</v>
      </c>
      <c r="C39" s="81">
        <v>72</v>
      </c>
      <c r="D39" s="81">
        <v>72</v>
      </c>
      <c r="E39" s="81">
        <v>72</v>
      </c>
      <c r="F39" s="73" t="s">
        <v>341</v>
      </c>
      <c r="G39" s="69" t="s">
        <v>510</v>
      </c>
      <c r="H39" s="69" t="s">
        <v>511</v>
      </c>
      <c r="I39" s="72" t="s">
        <v>512</v>
      </c>
      <c r="J39" s="73" t="s">
        <v>477</v>
      </c>
      <c r="K39" s="69"/>
    </row>
    <row r="40" spans="1:11" ht="57.6" hidden="1" outlineLevel="1">
      <c r="A40" s="73" t="s">
        <v>513</v>
      </c>
      <c r="B40" s="80" t="s">
        <v>263</v>
      </c>
      <c r="C40" s="81">
        <v>148.80000000000001</v>
      </c>
      <c r="D40" s="81">
        <v>148.80000000000001</v>
      </c>
      <c r="E40" s="71">
        <v>148.80000000000001</v>
      </c>
      <c r="F40" s="69" t="s">
        <v>305</v>
      </c>
      <c r="G40" s="69" t="s">
        <v>514</v>
      </c>
      <c r="H40" s="69" t="s">
        <v>514</v>
      </c>
      <c r="I40" s="72" t="s">
        <v>515</v>
      </c>
      <c r="J40" s="73" t="s">
        <v>516</v>
      </c>
      <c r="K40" s="69" t="s">
        <v>478</v>
      </c>
    </row>
    <row r="41" spans="1:11" ht="144" hidden="1" outlineLevel="1">
      <c r="A41" s="73" t="s">
        <v>513</v>
      </c>
      <c r="B41" s="80" t="s">
        <v>340</v>
      </c>
      <c r="C41" s="81">
        <v>576</v>
      </c>
      <c r="D41" s="81">
        <v>576</v>
      </c>
      <c r="E41" s="71">
        <v>576</v>
      </c>
      <c r="F41" s="69" t="s">
        <v>341</v>
      </c>
      <c r="G41" s="69" t="s">
        <v>485</v>
      </c>
      <c r="H41" s="69" t="s">
        <v>517</v>
      </c>
      <c r="I41" s="75" t="s">
        <v>518</v>
      </c>
      <c r="J41" s="73" t="s">
        <v>482</v>
      </c>
      <c r="K41" s="69" t="s">
        <v>478</v>
      </c>
    </row>
    <row r="42" spans="1:11" ht="129.6" hidden="1" outlineLevel="1">
      <c r="A42" s="73" t="s">
        <v>513</v>
      </c>
      <c r="B42" s="80" t="s">
        <v>340</v>
      </c>
      <c r="C42" s="81">
        <v>374.28</v>
      </c>
      <c r="D42" s="81">
        <v>374.28</v>
      </c>
      <c r="E42" s="71">
        <v>374.28</v>
      </c>
      <c r="F42" s="69" t="s">
        <v>341</v>
      </c>
      <c r="G42" s="69" t="s">
        <v>485</v>
      </c>
      <c r="H42" s="69" t="s">
        <v>519</v>
      </c>
      <c r="I42" s="75" t="s">
        <v>520</v>
      </c>
      <c r="J42" s="73" t="s">
        <v>482</v>
      </c>
      <c r="K42" s="69" t="s">
        <v>521</v>
      </c>
    </row>
    <row r="43" spans="1:11" ht="43.2" hidden="1" outlineLevel="1">
      <c r="A43" s="73" t="s">
        <v>513</v>
      </c>
      <c r="B43" s="80" t="s">
        <v>340</v>
      </c>
      <c r="C43" s="81">
        <v>242.76</v>
      </c>
      <c r="D43" s="81">
        <v>242.76</v>
      </c>
      <c r="E43" s="71">
        <v>242.76</v>
      </c>
      <c r="F43" s="69" t="s">
        <v>341</v>
      </c>
      <c r="G43" s="69" t="s">
        <v>522</v>
      </c>
      <c r="H43" s="69" t="s">
        <v>523</v>
      </c>
      <c r="I43" s="75" t="s">
        <v>524</v>
      </c>
      <c r="J43" s="73" t="s">
        <v>477</v>
      </c>
      <c r="K43" s="69" t="s">
        <v>478</v>
      </c>
    </row>
    <row r="44" spans="1:11" ht="57.6" hidden="1" outlineLevel="1">
      <c r="A44" s="73" t="s">
        <v>525</v>
      </c>
      <c r="B44" s="80" t="s">
        <v>340</v>
      </c>
      <c r="C44" s="81">
        <v>1800</v>
      </c>
      <c r="D44" s="81">
        <v>1800</v>
      </c>
      <c r="E44" s="71">
        <v>1800</v>
      </c>
      <c r="F44" s="69" t="s">
        <v>341</v>
      </c>
      <c r="G44" s="69" t="s">
        <v>485</v>
      </c>
      <c r="H44" s="69" t="s">
        <v>526</v>
      </c>
      <c r="I44" s="75" t="s">
        <v>527</v>
      </c>
      <c r="J44" s="73" t="s">
        <v>482</v>
      </c>
      <c r="K44" s="69" t="s">
        <v>478</v>
      </c>
    </row>
    <row r="45" spans="1:11" ht="43.2" hidden="1" outlineLevel="1">
      <c r="A45" s="73" t="s">
        <v>525</v>
      </c>
      <c r="B45" s="80" t="s">
        <v>340</v>
      </c>
      <c r="C45" s="81">
        <v>580</v>
      </c>
      <c r="D45" s="81">
        <v>580</v>
      </c>
      <c r="E45" s="71">
        <v>580</v>
      </c>
      <c r="F45" s="69" t="s">
        <v>341</v>
      </c>
      <c r="G45" s="69" t="s">
        <v>483</v>
      </c>
      <c r="H45" s="69" t="s">
        <v>528</v>
      </c>
      <c r="I45" s="75" t="s">
        <v>529</v>
      </c>
      <c r="J45" s="73" t="s">
        <v>477</v>
      </c>
      <c r="K45" s="69" t="s">
        <v>478</v>
      </c>
    </row>
    <row r="46" spans="1:11" ht="43.2" hidden="1" outlineLevel="1">
      <c r="A46" s="73" t="s">
        <v>530</v>
      </c>
      <c r="B46" s="80" t="s">
        <v>340</v>
      </c>
      <c r="C46" s="81">
        <v>840</v>
      </c>
      <c r="D46" s="81">
        <v>840</v>
      </c>
      <c r="E46" s="71">
        <v>840</v>
      </c>
      <c r="F46" s="69" t="s">
        <v>341</v>
      </c>
      <c r="G46" s="69" t="s">
        <v>531</v>
      </c>
      <c r="H46" s="69" t="s">
        <v>532</v>
      </c>
      <c r="I46" s="75" t="s">
        <v>533</v>
      </c>
      <c r="J46" s="73" t="s">
        <v>477</v>
      </c>
      <c r="K46" s="69" t="s">
        <v>478</v>
      </c>
    </row>
    <row r="47" spans="1:11" ht="43.2" hidden="1" outlineLevel="1">
      <c r="A47" s="73" t="s">
        <v>530</v>
      </c>
      <c r="B47" s="80" t="s">
        <v>340</v>
      </c>
      <c r="C47" s="81">
        <v>500</v>
      </c>
      <c r="D47" s="81">
        <v>500</v>
      </c>
      <c r="E47" s="71">
        <v>500</v>
      </c>
      <c r="F47" s="69" t="s">
        <v>341</v>
      </c>
      <c r="G47" s="69" t="s">
        <v>534</v>
      </c>
      <c r="H47" s="69" t="s">
        <v>535</v>
      </c>
      <c r="I47" s="75" t="s">
        <v>536</v>
      </c>
      <c r="J47" s="73" t="s">
        <v>482</v>
      </c>
      <c r="K47" s="69" t="s">
        <v>478</v>
      </c>
    </row>
    <row r="48" spans="1:11" ht="144" hidden="1" outlineLevel="1">
      <c r="A48" s="73" t="s">
        <v>537</v>
      </c>
      <c r="B48" s="80" t="s">
        <v>340</v>
      </c>
      <c r="C48" s="81">
        <v>648</v>
      </c>
      <c r="D48" s="81">
        <v>648</v>
      </c>
      <c r="E48" s="71">
        <v>648</v>
      </c>
      <c r="F48" s="69" t="s">
        <v>341</v>
      </c>
      <c r="G48" s="69" t="s">
        <v>413</v>
      </c>
      <c r="H48" s="69" t="s">
        <v>538</v>
      </c>
      <c r="I48" s="73" t="s">
        <v>539</v>
      </c>
      <c r="J48" s="73" t="s">
        <v>540</v>
      </c>
      <c r="K48" s="69" t="s">
        <v>541</v>
      </c>
    </row>
    <row r="49" spans="1:11" ht="172.8" hidden="1" outlineLevel="1">
      <c r="A49" s="73" t="s">
        <v>537</v>
      </c>
      <c r="B49" s="80" t="s">
        <v>340</v>
      </c>
      <c r="C49" s="81">
        <v>168</v>
      </c>
      <c r="D49" s="81">
        <v>168</v>
      </c>
      <c r="E49" s="71">
        <v>168</v>
      </c>
      <c r="F49" s="69" t="s">
        <v>341</v>
      </c>
      <c r="G49" s="69" t="s">
        <v>542</v>
      </c>
      <c r="H49" s="69" t="s">
        <v>543</v>
      </c>
      <c r="I49" s="75" t="s">
        <v>544</v>
      </c>
      <c r="J49" s="73" t="s">
        <v>545</v>
      </c>
      <c r="K49" s="69" t="s">
        <v>546</v>
      </c>
    </row>
    <row r="50" spans="1:11" ht="43.2" hidden="1" outlineLevel="1">
      <c r="A50" s="73" t="s">
        <v>537</v>
      </c>
      <c r="B50" s="80" t="s">
        <v>381</v>
      </c>
      <c r="C50" s="81">
        <v>0</v>
      </c>
      <c r="D50" s="81">
        <v>300</v>
      </c>
      <c r="E50" s="81">
        <v>0</v>
      </c>
      <c r="F50" s="73" t="s">
        <v>382</v>
      </c>
      <c r="G50" s="69" t="s">
        <v>491</v>
      </c>
      <c r="H50" s="69" t="s">
        <v>492</v>
      </c>
      <c r="I50" s="73" t="s">
        <v>498</v>
      </c>
      <c r="J50" s="69" t="s">
        <v>494</v>
      </c>
      <c r="K50" s="69"/>
    </row>
    <row r="51" spans="1:11" ht="100.8" hidden="1" outlineLevel="1">
      <c r="A51" s="73" t="s">
        <v>547</v>
      </c>
      <c r="B51" s="80" t="s">
        <v>340</v>
      </c>
      <c r="C51" s="81">
        <v>612</v>
      </c>
      <c r="D51" s="81">
        <v>612</v>
      </c>
      <c r="E51" s="81">
        <v>612</v>
      </c>
      <c r="F51" s="73" t="s">
        <v>548</v>
      </c>
      <c r="G51" s="69" t="s">
        <v>485</v>
      </c>
      <c r="H51" s="69" t="s">
        <v>549</v>
      </c>
      <c r="I51" s="75" t="s">
        <v>550</v>
      </c>
      <c r="J51" s="73" t="s">
        <v>488</v>
      </c>
      <c r="K51" s="69" t="s">
        <v>551</v>
      </c>
    </row>
    <row r="52" spans="1:11" ht="43.2" hidden="1" outlineLevel="1">
      <c r="A52" s="73" t="s">
        <v>547</v>
      </c>
      <c r="B52" s="80" t="s">
        <v>381</v>
      </c>
      <c r="C52" s="81">
        <v>200</v>
      </c>
      <c r="D52" s="81">
        <v>0</v>
      </c>
      <c r="E52" s="81">
        <v>0</v>
      </c>
      <c r="F52" s="73" t="s">
        <v>490</v>
      </c>
      <c r="G52" s="84" t="s">
        <v>491</v>
      </c>
      <c r="H52" s="69" t="s">
        <v>492</v>
      </c>
      <c r="I52" s="73" t="s">
        <v>498</v>
      </c>
      <c r="J52" s="69" t="s">
        <v>494</v>
      </c>
      <c r="K52" s="69"/>
    </row>
    <row r="53" spans="1:11" collapsed="1">
      <c r="A53" s="85" t="s">
        <v>552</v>
      </c>
      <c r="B53" s="86"/>
      <c r="C53" s="87">
        <f>SUM(C28:C52)</f>
        <v>44601.760000000002</v>
      </c>
      <c r="D53" s="87">
        <f>SUM(D28:D52)</f>
        <v>33301.759999999995</v>
      </c>
      <c r="E53" s="87">
        <f>SUM(E28:E52)</f>
        <v>33001.759999999995</v>
      </c>
      <c r="F53" s="85"/>
      <c r="G53" s="85"/>
      <c r="H53" s="85"/>
      <c r="I53" s="79"/>
      <c r="J53" s="85"/>
      <c r="K53" s="76"/>
    </row>
    <row r="54" spans="1:11" ht="72" hidden="1" outlineLevel="1">
      <c r="A54" s="69" t="s">
        <v>553</v>
      </c>
      <c r="B54" s="70" t="s">
        <v>340</v>
      </c>
      <c r="C54" s="71">
        <v>260</v>
      </c>
      <c r="D54" s="71">
        <v>260</v>
      </c>
      <c r="E54" s="71">
        <v>260</v>
      </c>
      <c r="F54" s="69" t="s">
        <v>341</v>
      </c>
      <c r="G54" s="69" t="s">
        <v>554</v>
      </c>
      <c r="H54" s="69" t="s">
        <v>555</v>
      </c>
      <c r="I54" s="72" t="s">
        <v>556</v>
      </c>
      <c r="J54" s="69" t="s">
        <v>557</v>
      </c>
      <c r="K54" s="69" t="s">
        <v>558</v>
      </c>
    </row>
    <row r="55" spans="1:11" ht="100.8" hidden="1" outlineLevel="1">
      <c r="A55" s="69" t="s">
        <v>553</v>
      </c>
      <c r="B55" s="70" t="s">
        <v>340</v>
      </c>
      <c r="C55" s="71">
        <v>60</v>
      </c>
      <c r="D55" s="71">
        <v>60</v>
      </c>
      <c r="E55" s="71">
        <v>60</v>
      </c>
      <c r="F55" s="69" t="s">
        <v>341</v>
      </c>
      <c r="G55" s="69" t="s">
        <v>413</v>
      </c>
      <c r="H55" s="69" t="s">
        <v>559</v>
      </c>
      <c r="I55" s="72" t="s">
        <v>560</v>
      </c>
      <c r="J55" s="69" t="s">
        <v>561</v>
      </c>
      <c r="K55" s="69" t="s">
        <v>562</v>
      </c>
    </row>
    <row r="56" spans="1:11" ht="72" hidden="1" outlineLevel="1">
      <c r="A56" s="69" t="s">
        <v>563</v>
      </c>
      <c r="B56" s="70" t="s">
        <v>340</v>
      </c>
      <c r="C56" s="71">
        <v>300</v>
      </c>
      <c r="D56" s="71">
        <v>300</v>
      </c>
      <c r="E56" s="71">
        <v>300</v>
      </c>
      <c r="F56" s="69" t="s">
        <v>341</v>
      </c>
      <c r="G56" s="69" t="s">
        <v>391</v>
      </c>
      <c r="H56" s="69" t="s">
        <v>555</v>
      </c>
      <c r="I56" s="72" t="s">
        <v>564</v>
      </c>
      <c r="J56" s="69" t="s">
        <v>557</v>
      </c>
      <c r="K56" s="69" t="s">
        <v>562</v>
      </c>
    </row>
    <row r="57" spans="1:11" ht="144" hidden="1" outlineLevel="1">
      <c r="A57" s="69" t="s">
        <v>565</v>
      </c>
      <c r="B57" s="70" t="s">
        <v>340</v>
      </c>
      <c r="C57" s="71">
        <v>286</v>
      </c>
      <c r="D57" s="71">
        <v>286</v>
      </c>
      <c r="E57" s="71">
        <v>286</v>
      </c>
      <c r="F57" s="69" t="s">
        <v>341</v>
      </c>
      <c r="G57" s="69" t="s">
        <v>413</v>
      </c>
      <c r="H57" s="69" t="s">
        <v>566</v>
      </c>
      <c r="I57" s="72" t="s">
        <v>567</v>
      </c>
      <c r="J57" s="69" t="s">
        <v>557</v>
      </c>
      <c r="K57" s="69" t="s">
        <v>562</v>
      </c>
    </row>
    <row r="58" spans="1:11" ht="172.8" hidden="1" outlineLevel="1">
      <c r="A58" s="69" t="s">
        <v>565</v>
      </c>
      <c r="B58" s="70" t="s">
        <v>340</v>
      </c>
      <c r="C58" s="71">
        <v>230</v>
      </c>
      <c r="D58" s="71">
        <v>204</v>
      </c>
      <c r="E58" s="71">
        <v>204</v>
      </c>
      <c r="F58" s="69" t="s">
        <v>341</v>
      </c>
      <c r="G58" s="69" t="s">
        <v>413</v>
      </c>
      <c r="H58" s="69" t="s">
        <v>568</v>
      </c>
      <c r="I58" s="72" t="s">
        <v>569</v>
      </c>
      <c r="J58" s="69" t="s">
        <v>557</v>
      </c>
      <c r="K58" s="69" t="s">
        <v>570</v>
      </c>
    </row>
    <row r="59" spans="1:11" ht="115.2" hidden="1" outlineLevel="1">
      <c r="A59" s="69" t="s">
        <v>563</v>
      </c>
      <c r="B59" s="70" t="s">
        <v>381</v>
      </c>
      <c r="C59" s="71">
        <v>100</v>
      </c>
      <c r="D59" s="71">
        <v>100</v>
      </c>
      <c r="E59" s="71">
        <v>100</v>
      </c>
      <c r="F59" s="69" t="s">
        <v>382</v>
      </c>
      <c r="G59" s="69" t="s">
        <v>571</v>
      </c>
      <c r="H59" s="69" t="s">
        <v>572</v>
      </c>
      <c r="I59" s="73"/>
      <c r="J59" s="69" t="s">
        <v>573</v>
      </c>
      <c r="K59" s="69"/>
    </row>
    <row r="60" spans="1:11" ht="129.6" hidden="1" outlineLevel="1">
      <c r="A60" s="69" t="s">
        <v>574</v>
      </c>
      <c r="B60" s="70" t="s">
        <v>340</v>
      </c>
      <c r="C60" s="71">
        <v>240</v>
      </c>
      <c r="D60" s="71">
        <v>240</v>
      </c>
      <c r="E60" s="71">
        <v>240</v>
      </c>
      <c r="F60" s="69" t="s">
        <v>341</v>
      </c>
      <c r="G60" s="69" t="s">
        <v>413</v>
      </c>
      <c r="H60" s="69" t="s">
        <v>575</v>
      </c>
      <c r="I60" s="72" t="s">
        <v>576</v>
      </c>
      <c r="J60" s="69" t="s">
        <v>577</v>
      </c>
      <c r="K60" s="69" t="s">
        <v>578</v>
      </c>
    </row>
    <row r="61" spans="1:11" ht="187.2" hidden="1" outlineLevel="1">
      <c r="A61" s="69" t="s">
        <v>574</v>
      </c>
      <c r="B61" s="70" t="s">
        <v>340</v>
      </c>
      <c r="C61" s="71">
        <v>167</v>
      </c>
      <c r="D61" s="71">
        <v>167</v>
      </c>
      <c r="E61" s="71">
        <v>167</v>
      </c>
      <c r="F61" s="69" t="s">
        <v>341</v>
      </c>
      <c r="G61" s="69" t="s">
        <v>579</v>
      </c>
      <c r="H61" s="69" t="s">
        <v>580</v>
      </c>
      <c r="I61" s="73" t="s">
        <v>581</v>
      </c>
      <c r="J61" s="69"/>
      <c r="K61" s="69" t="s">
        <v>582</v>
      </c>
    </row>
    <row r="62" spans="1:11" ht="72" hidden="1" outlineLevel="1">
      <c r="A62" s="69" t="s">
        <v>574</v>
      </c>
      <c r="B62" s="70" t="s">
        <v>381</v>
      </c>
      <c r="C62" s="71">
        <v>100</v>
      </c>
      <c r="D62" s="71">
        <v>100</v>
      </c>
      <c r="E62" s="71">
        <v>100</v>
      </c>
      <c r="F62" s="69" t="s">
        <v>382</v>
      </c>
      <c r="G62" s="69" t="s">
        <v>571</v>
      </c>
      <c r="H62" s="69" t="s">
        <v>583</v>
      </c>
      <c r="I62" s="73"/>
      <c r="J62" s="69" t="s">
        <v>573</v>
      </c>
      <c r="K62" s="69"/>
    </row>
    <row r="63" spans="1:11" ht="216" hidden="1" outlineLevel="1">
      <c r="A63" s="69" t="s">
        <v>584</v>
      </c>
      <c r="B63" s="70" t="s">
        <v>340</v>
      </c>
      <c r="C63" s="71">
        <v>218.4</v>
      </c>
      <c r="D63" s="71">
        <v>218.4</v>
      </c>
      <c r="E63" s="71">
        <v>218.4</v>
      </c>
      <c r="F63" s="69" t="s">
        <v>341</v>
      </c>
      <c r="G63" s="69" t="s">
        <v>585</v>
      </c>
      <c r="H63" s="69" t="s">
        <v>586</v>
      </c>
      <c r="I63" s="72" t="s">
        <v>587</v>
      </c>
      <c r="J63" s="69" t="s">
        <v>588</v>
      </c>
      <c r="K63" s="69" t="s">
        <v>589</v>
      </c>
    </row>
    <row r="64" spans="1:11" ht="172.8" hidden="1" outlineLevel="1">
      <c r="A64" s="69" t="s">
        <v>584</v>
      </c>
      <c r="B64" s="70" t="s">
        <v>340</v>
      </c>
      <c r="C64" s="71">
        <v>138</v>
      </c>
      <c r="D64" s="71">
        <v>138</v>
      </c>
      <c r="E64" s="71">
        <v>138</v>
      </c>
      <c r="F64" s="69" t="s">
        <v>341</v>
      </c>
      <c r="G64" s="69" t="s">
        <v>590</v>
      </c>
      <c r="H64" s="69" t="s">
        <v>591</v>
      </c>
      <c r="I64" s="72" t="s">
        <v>592</v>
      </c>
      <c r="J64" s="69" t="s">
        <v>593</v>
      </c>
      <c r="K64" s="69" t="s">
        <v>594</v>
      </c>
    </row>
    <row r="65" spans="1:11" ht="172.8" hidden="1" outlineLevel="1">
      <c r="A65" s="69" t="s">
        <v>584</v>
      </c>
      <c r="B65" s="70" t="s">
        <v>340</v>
      </c>
      <c r="C65" s="71">
        <v>216</v>
      </c>
      <c r="D65" s="71">
        <v>216</v>
      </c>
      <c r="E65" s="71">
        <v>216</v>
      </c>
      <c r="F65" s="69" t="s">
        <v>341</v>
      </c>
      <c r="G65" s="69" t="s">
        <v>595</v>
      </c>
      <c r="H65" s="69" t="s">
        <v>596</v>
      </c>
      <c r="I65" s="72" t="s">
        <v>597</v>
      </c>
      <c r="J65" s="69" t="s">
        <v>588</v>
      </c>
      <c r="K65" s="69" t="s">
        <v>598</v>
      </c>
    </row>
    <row r="66" spans="1:11" ht="158.4" hidden="1" outlineLevel="1">
      <c r="A66" s="69" t="s">
        <v>584</v>
      </c>
      <c r="B66" s="70" t="s">
        <v>340</v>
      </c>
      <c r="C66" s="71">
        <v>240</v>
      </c>
      <c r="D66" s="71">
        <v>240</v>
      </c>
      <c r="E66" s="71">
        <v>240</v>
      </c>
      <c r="F66" s="69" t="s">
        <v>341</v>
      </c>
      <c r="G66" s="69" t="s">
        <v>590</v>
      </c>
      <c r="H66" s="69" t="s">
        <v>599</v>
      </c>
      <c r="I66" s="72" t="s">
        <v>600</v>
      </c>
      <c r="J66" s="69" t="s">
        <v>593</v>
      </c>
      <c r="K66" s="69" t="s">
        <v>601</v>
      </c>
    </row>
    <row r="67" spans="1:11" ht="158.4" hidden="1" outlineLevel="1">
      <c r="A67" s="69" t="s">
        <v>584</v>
      </c>
      <c r="B67" s="70" t="s">
        <v>340</v>
      </c>
      <c r="C67" s="71">
        <v>240</v>
      </c>
      <c r="D67" s="71">
        <v>240</v>
      </c>
      <c r="E67" s="71">
        <v>240</v>
      </c>
      <c r="F67" s="69" t="s">
        <v>341</v>
      </c>
      <c r="G67" s="69" t="s">
        <v>590</v>
      </c>
      <c r="H67" s="69" t="s">
        <v>599</v>
      </c>
      <c r="I67" s="72" t="s">
        <v>600</v>
      </c>
      <c r="J67" s="69" t="s">
        <v>593</v>
      </c>
      <c r="K67" s="69" t="s">
        <v>601</v>
      </c>
    </row>
    <row r="68" spans="1:11" ht="57.6" hidden="1" outlineLevel="1">
      <c r="A68" s="69" t="s">
        <v>584</v>
      </c>
      <c r="B68" s="70" t="s">
        <v>340</v>
      </c>
      <c r="C68" s="71">
        <v>360</v>
      </c>
      <c r="D68" s="71">
        <v>360</v>
      </c>
      <c r="E68" s="71">
        <v>360</v>
      </c>
      <c r="F68" s="69" t="s">
        <v>341</v>
      </c>
      <c r="G68" s="69" t="s">
        <v>590</v>
      </c>
      <c r="H68" s="69" t="s">
        <v>602</v>
      </c>
      <c r="I68" s="72"/>
      <c r="J68" s="69" t="s">
        <v>603</v>
      </c>
      <c r="K68" s="69" t="s">
        <v>604</v>
      </c>
    </row>
    <row r="69" spans="1:11" ht="115.2" hidden="1" outlineLevel="1">
      <c r="A69" s="69" t="s">
        <v>584</v>
      </c>
      <c r="B69" s="70" t="s">
        <v>381</v>
      </c>
      <c r="C69" s="71">
        <v>100</v>
      </c>
      <c r="D69" s="71">
        <v>100</v>
      </c>
      <c r="E69" s="71">
        <v>100</v>
      </c>
      <c r="F69" s="69" t="s">
        <v>382</v>
      </c>
      <c r="G69" s="69" t="s">
        <v>571</v>
      </c>
      <c r="H69" s="69" t="s">
        <v>572</v>
      </c>
      <c r="I69" s="73"/>
      <c r="J69" s="69" t="s">
        <v>573</v>
      </c>
      <c r="K69" s="69"/>
    </row>
    <row r="70" spans="1:11" ht="72" hidden="1" outlineLevel="1">
      <c r="A70" s="69" t="s">
        <v>605</v>
      </c>
      <c r="B70" s="70" t="s">
        <v>340</v>
      </c>
      <c r="C70" s="71">
        <v>400</v>
      </c>
      <c r="D70" s="71">
        <v>400</v>
      </c>
      <c r="E70" s="71">
        <v>400</v>
      </c>
      <c r="F70" s="69" t="s">
        <v>341</v>
      </c>
      <c r="G70" s="69" t="s">
        <v>391</v>
      </c>
      <c r="H70" s="69" t="s">
        <v>555</v>
      </c>
      <c r="I70" s="73" t="s">
        <v>606</v>
      </c>
      <c r="J70" s="69"/>
      <c r="K70" s="69" t="s">
        <v>562</v>
      </c>
    </row>
    <row r="71" spans="1:11" ht="57.6" hidden="1" outlineLevel="1">
      <c r="A71" s="69" t="s">
        <v>605</v>
      </c>
      <c r="B71" s="70" t="s">
        <v>340</v>
      </c>
      <c r="C71" s="88">
        <v>100</v>
      </c>
      <c r="D71" s="88">
        <v>100</v>
      </c>
      <c r="E71" s="88">
        <v>100</v>
      </c>
      <c r="F71" s="69" t="s">
        <v>341</v>
      </c>
      <c r="G71" s="69" t="s">
        <v>607</v>
      </c>
      <c r="H71" s="69" t="s">
        <v>416</v>
      </c>
      <c r="I71" s="73" t="s">
        <v>608</v>
      </c>
      <c r="J71" s="69"/>
      <c r="K71" s="69" t="s">
        <v>609</v>
      </c>
    </row>
    <row r="72" spans="1:11" ht="100.8" hidden="1" outlineLevel="1">
      <c r="A72" s="69" t="s">
        <v>605</v>
      </c>
      <c r="B72" s="70" t="s">
        <v>381</v>
      </c>
      <c r="C72" s="71">
        <v>100</v>
      </c>
      <c r="D72" s="71">
        <v>100</v>
      </c>
      <c r="E72" s="71">
        <v>100</v>
      </c>
      <c r="F72" s="69" t="s">
        <v>382</v>
      </c>
      <c r="G72" s="69" t="s">
        <v>571</v>
      </c>
      <c r="H72" s="69" t="s">
        <v>610</v>
      </c>
      <c r="I72" s="73"/>
      <c r="J72" s="69" t="s">
        <v>573</v>
      </c>
      <c r="K72" s="69"/>
    </row>
    <row r="73" spans="1:11" ht="115.2" hidden="1" outlineLevel="1">
      <c r="A73" s="69" t="s">
        <v>611</v>
      </c>
      <c r="B73" s="70" t="s">
        <v>340</v>
      </c>
      <c r="C73" s="71">
        <v>1000</v>
      </c>
      <c r="D73" s="71">
        <v>1000</v>
      </c>
      <c r="E73" s="71">
        <v>1000</v>
      </c>
      <c r="F73" s="69" t="s">
        <v>341</v>
      </c>
      <c r="G73" s="69" t="s">
        <v>612</v>
      </c>
      <c r="H73" s="69" t="s">
        <v>613</v>
      </c>
      <c r="I73" s="72" t="s">
        <v>614</v>
      </c>
      <c r="J73" s="69" t="s">
        <v>557</v>
      </c>
      <c r="K73" s="69" t="s">
        <v>615</v>
      </c>
    </row>
    <row r="74" spans="1:11" ht="403.2" hidden="1" outlineLevel="1">
      <c r="A74" s="69" t="s">
        <v>611</v>
      </c>
      <c r="B74" s="70" t="s">
        <v>340</v>
      </c>
      <c r="C74" s="71">
        <v>250</v>
      </c>
      <c r="D74" s="71">
        <v>250</v>
      </c>
      <c r="E74" s="71">
        <v>250</v>
      </c>
      <c r="F74" s="69" t="s">
        <v>341</v>
      </c>
      <c r="G74" s="69" t="s">
        <v>413</v>
      </c>
      <c r="H74" s="69" t="s">
        <v>616</v>
      </c>
      <c r="I74" s="72" t="s">
        <v>617</v>
      </c>
      <c r="J74" s="69" t="s">
        <v>603</v>
      </c>
      <c r="K74" s="69" t="s">
        <v>618</v>
      </c>
    </row>
    <row r="75" spans="1:11" ht="100.8" hidden="1" outlineLevel="1">
      <c r="A75" s="69" t="s">
        <v>611</v>
      </c>
      <c r="B75" s="70" t="s">
        <v>381</v>
      </c>
      <c r="C75" s="71">
        <v>100</v>
      </c>
      <c r="D75" s="71">
        <v>100</v>
      </c>
      <c r="E75" s="71">
        <v>100</v>
      </c>
      <c r="F75" s="69" t="s">
        <v>382</v>
      </c>
      <c r="G75" s="69" t="s">
        <v>571</v>
      </c>
      <c r="H75" s="69" t="s">
        <v>610</v>
      </c>
      <c r="I75" s="73"/>
      <c r="J75" s="69" t="s">
        <v>573</v>
      </c>
      <c r="K75" s="69"/>
    </row>
    <row r="76" spans="1:11" ht="43.2" hidden="1" outlineLevel="1">
      <c r="A76" s="69" t="s">
        <v>619</v>
      </c>
      <c r="B76" s="70" t="s">
        <v>340</v>
      </c>
      <c r="C76" s="71">
        <v>1450</v>
      </c>
      <c r="D76" s="71">
        <v>1450</v>
      </c>
      <c r="E76" s="71">
        <v>1450</v>
      </c>
      <c r="F76" s="69" t="s">
        <v>341</v>
      </c>
      <c r="G76" s="69" t="s">
        <v>620</v>
      </c>
      <c r="H76" s="69" t="s">
        <v>621</v>
      </c>
      <c r="I76" s="72" t="s">
        <v>622</v>
      </c>
      <c r="J76" s="69" t="s">
        <v>557</v>
      </c>
      <c r="K76" s="69" t="s">
        <v>478</v>
      </c>
    </row>
    <row r="77" spans="1:11" ht="260.39999999999998" hidden="1" outlineLevel="1">
      <c r="A77" s="69" t="s">
        <v>619</v>
      </c>
      <c r="B77" s="70" t="s">
        <v>340</v>
      </c>
      <c r="C77" s="71">
        <v>3000</v>
      </c>
      <c r="D77" s="71">
        <v>3000</v>
      </c>
      <c r="E77" s="71">
        <v>3000</v>
      </c>
      <c r="F77" s="69" t="s">
        <v>341</v>
      </c>
      <c r="G77" s="69" t="s">
        <v>413</v>
      </c>
      <c r="H77" s="69" t="s">
        <v>623</v>
      </c>
      <c r="I77" s="72" t="s">
        <v>624</v>
      </c>
      <c r="J77" s="69" t="s">
        <v>625</v>
      </c>
      <c r="K77" s="69" t="s">
        <v>626</v>
      </c>
    </row>
    <row r="78" spans="1:11" ht="216" hidden="1" outlineLevel="1">
      <c r="A78" s="69" t="s">
        <v>619</v>
      </c>
      <c r="B78" s="70" t="s">
        <v>294</v>
      </c>
      <c r="C78" s="71">
        <v>8000</v>
      </c>
      <c r="D78" s="71">
        <v>7500</v>
      </c>
      <c r="E78" s="71">
        <v>7500</v>
      </c>
      <c r="F78" s="69" t="s">
        <v>295</v>
      </c>
      <c r="G78" s="69" t="s">
        <v>399</v>
      </c>
      <c r="H78" s="69" t="s">
        <v>400</v>
      </c>
      <c r="I78" s="73"/>
      <c r="J78" s="69" t="s">
        <v>401</v>
      </c>
      <c r="K78" s="69"/>
    </row>
    <row r="79" spans="1:11" ht="129.6" hidden="1" outlineLevel="1">
      <c r="A79" s="69" t="s">
        <v>619</v>
      </c>
      <c r="B79" s="74" t="s">
        <v>183</v>
      </c>
      <c r="C79" s="71">
        <v>15000</v>
      </c>
      <c r="D79" s="71">
        <v>15000</v>
      </c>
      <c r="E79" s="71">
        <v>15000</v>
      </c>
      <c r="F79" s="40" t="s">
        <v>403</v>
      </c>
      <c r="G79" s="40" t="s">
        <v>403</v>
      </c>
      <c r="H79" s="40" t="s">
        <v>404</v>
      </c>
      <c r="I79" s="48"/>
      <c r="J79" s="40" t="s">
        <v>401</v>
      </c>
      <c r="K79" s="40"/>
    </row>
    <row r="80" spans="1:11" collapsed="1">
      <c r="A80" s="76" t="s">
        <v>627</v>
      </c>
      <c r="B80" s="77"/>
      <c r="C80" s="78">
        <f>SUM(C54:C79)</f>
        <v>32655.4</v>
      </c>
      <c r="D80" s="78">
        <f>SUM(D54:D79)</f>
        <v>32129.4</v>
      </c>
      <c r="E80" s="78">
        <f>SUM(E54:E79)</f>
        <v>32129.4</v>
      </c>
      <c r="F80" s="89"/>
      <c r="G80" s="89"/>
      <c r="H80" s="89"/>
      <c r="I80" s="79"/>
      <c r="J80" s="89"/>
      <c r="K80" s="89"/>
    </row>
    <row r="81" spans="1:11" ht="374.4" hidden="1" outlineLevel="1">
      <c r="A81" s="40" t="s">
        <v>628</v>
      </c>
      <c r="B81" s="70" t="s">
        <v>340</v>
      </c>
      <c r="C81" s="71">
        <v>4350</v>
      </c>
      <c r="D81" s="71">
        <v>4350</v>
      </c>
      <c r="E81" s="71">
        <v>4350</v>
      </c>
      <c r="F81" s="69" t="s">
        <v>341</v>
      </c>
      <c r="G81" s="69" t="s">
        <v>413</v>
      </c>
      <c r="H81" s="69" t="s">
        <v>629</v>
      </c>
      <c r="I81" s="75" t="s">
        <v>630</v>
      </c>
      <c r="J81" s="69" t="s">
        <v>631</v>
      </c>
      <c r="K81" s="73" t="s">
        <v>632</v>
      </c>
    </row>
    <row r="82" spans="1:11" ht="72" hidden="1" outlineLevel="1">
      <c r="A82" s="40" t="s">
        <v>628</v>
      </c>
      <c r="B82" s="70" t="s">
        <v>381</v>
      </c>
      <c r="C82" s="71">
        <v>0</v>
      </c>
      <c r="D82" s="71">
        <v>0</v>
      </c>
      <c r="E82" s="71">
        <v>1800</v>
      </c>
      <c r="F82" s="69" t="s">
        <v>382</v>
      </c>
      <c r="G82" s="69" t="s">
        <v>412</v>
      </c>
      <c r="H82" s="73" t="s">
        <v>633</v>
      </c>
      <c r="I82" s="75"/>
      <c r="J82" s="69" t="s">
        <v>401</v>
      </c>
      <c r="K82" s="69" t="s">
        <v>634</v>
      </c>
    </row>
    <row r="83" spans="1:11" ht="158.4" hidden="1" outlineLevel="1">
      <c r="A83" s="40" t="s">
        <v>628</v>
      </c>
      <c r="B83" s="70" t="s">
        <v>340</v>
      </c>
      <c r="C83" s="71">
        <v>520</v>
      </c>
      <c r="D83" s="71">
        <v>520</v>
      </c>
      <c r="E83" s="71">
        <v>520</v>
      </c>
      <c r="F83" s="69" t="s">
        <v>341</v>
      </c>
      <c r="G83" s="69" t="s">
        <v>391</v>
      </c>
      <c r="H83" s="73" t="s">
        <v>635</v>
      </c>
      <c r="I83" s="75"/>
      <c r="J83" s="69"/>
      <c r="K83" s="69" t="s">
        <v>636</v>
      </c>
    </row>
    <row r="84" spans="1:11" ht="216" hidden="1" outlineLevel="1">
      <c r="A84" s="40" t="s">
        <v>628</v>
      </c>
      <c r="B84" s="70" t="s">
        <v>294</v>
      </c>
      <c r="C84" s="71">
        <v>7000</v>
      </c>
      <c r="D84" s="71">
        <v>6500</v>
      </c>
      <c r="E84" s="71">
        <v>6500</v>
      </c>
      <c r="F84" s="69" t="s">
        <v>295</v>
      </c>
      <c r="G84" s="69" t="s">
        <v>399</v>
      </c>
      <c r="H84" s="69" t="s">
        <v>400</v>
      </c>
      <c r="I84" s="73"/>
      <c r="J84" s="69" t="s">
        <v>401</v>
      </c>
      <c r="K84" s="69"/>
    </row>
    <row r="85" spans="1:11" ht="129.6" hidden="1" outlineLevel="1">
      <c r="A85" s="40" t="s">
        <v>628</v>
      </c>
      <c r="B85" s="74" t="s">
        <v>183</v>
      </c>
      <c r="C85" s="71">
        <v>13000</v>
      </c>
      <c r="D85" s="71">
        <v>13000</v>
      </c>
      <c r="E85" s="71">
        <v>13000</v>
      </c>
      <c r="F85" s="40" t="s">
        <v>403</v>
      </c>
      <c r="G85" s="40" t="s">
        <v>403</v>
      </c>
      <c r="H85" s="40" t="s">
        <v>404</v>
      </c>
      <c r="I85" s="48"/>
      <c r="J85" s="40" t="s">
        <v>401</v>
      </c>
      <c r="K85" s="40"/>
    </row>
    <row r="86" spans="1:11" ht="158.4" hidden="1" outlineLevel="1">
      <c r="A86" s="40" t="s">
        <v>628</v>
      </c>
      <c r="B86" s="74" t="s">
        <v>153</v>
      </c>
      <c r="C86" s="71">
        <v>127.48</v>
      </c>
      <c r="D86" s="71">
        <v>127.48</v>
      </c>
      <c r="E86" s="71">
        <v>127.48</v>
      </c>
      <c r="F86" s="69" t="s">
        <v>637</v>
      </c>
      <c r="G86" s="69" t="s">
        <v>638</v>
      </c>
      <c r="H86" s="69" t="s">
        <v>639</v>
      </c>
      <c r="I86" s="73"/>
      <c r="J86" s="69"/>
      <c r="K86" s="69" t="s">
        <v>640</v>
      </c>
    </row>
    <row r="87" spans="1:11" ht="129.6" hidden="1" outlineLevel="1">
      <c r="A87" s="40" t="s">
        <v>641</v>
      </c>
      <c r="B87" s="70" t="s">
        <v>340</v>
      </c>
      <c r="C87" s="71">
        <v>168</v>
      </c>
      <c r="D87" s="71">
        <v>168</v>
      </c>
      <c r="E87" s="71">
        <v>168</v>
      </c>
      <c r="F87" s="69" t="s">
        <v>341</v>
      </c>
      <c r="G87" s="69" t="s">
        <v>554</v>
      </c>
      <c r="H87" s="69" t="s">
        <v>642</v>
      </c>
      <c r="I87" s="72"/>
      <c r="J87" s="69"/>
      <c r="K87" s="69" t="s">
        <v>643</v>
      </c>
    </row>
    <row r="88" spans="1:11" ht="129.6" hidden="1" outlineLevel="1">
      <c r="A88" s="40" t="s">
        <v>641</v>
      </c>
      <c r="B88" s="70" t="s">
        <v>340</v>
      </c>
      <c r="C88" s="71">
        <v>480</v>
      </c>
      <c r="D88" s="71">
        <v>480</v>
      </c>
      <c r="E88" s="71">
        <v>480</v>
      </c>
      <c r="F88" s="69" t="s">
        <v>341</v>
      </c>
      <c r="G88" s="69" t="s">
        <v>413</v>
      </c>
      <c r="H88" s="69" t="s">
        <v>644</v>
      </c>
      <c r="I88" s="72" t="s">
        <v>645</v>
      </c>
      <c r="J88" s="69"/>
      <c r="K88" s="69" t="s">
        <v>646</v>
      </c>
    </row>
    <row r="89" spans="1:11" ht="57.6" hidden="1" outlineLevel="1">
      <c r="A89" s="40" t="s">
        <v>641</v>
      </c>
      <c r="B89" s="70" t="s">
        <v>340</v>
      </c>
      <c r="C89" s="71">
        <v>35.880000000000003</v>
      </c>
      <c r="D89" s="71">
        <v>35.880000000000003</v>
      </c>
      <c r="E89" s="71">
        <v>35.880000000000003</v>
      </c>
      <c r="F89" s="69" t="s">
        <v>341</v>
      </c>
      <c r="G89" s="69" t="s">
        <v>647</v>
      </c>
      <c r="H89" s="69" t="s">
        <v>648</v>
      </c>
      <c r="I89" s="72" t="s">
        <v>649</v>
      </c>
      <c r="J89" s="69"/>
      <c r="K89" s="69" t="s">
        <v>646</v>
      </c>
    </row>
    <row r="90" spans="1:11" ht="72" hidden="1" outlineLevel="1">
      <c r="A90" s="40" t="s">
        <v>641</v>
      </c>
      <c r="B90" s="70" t="s">
        <v>340</v>
      </c>
      <c r="C90" s="71">
        <v>5</v>
      </c>
      <c r="D90" s="71">
        <v>5</v>
      </c>
      <c r="E90" s="71">
        <v>5</v>
      </c>
      <c r="F90" s="69" t="s">
        <v>341</v>
      </c>
      <c r="G90" s="69" t="s">
        <v>650</v>
      </c>
      <c r="H90" s="69" t="s">
        <v>555</v>
      </c>
      <c r="I90" s="72" t="s">
        <v>651</v>
      </c>
      <c r="J90" s="69"/>
      <c r="K90" s="69" t="s">
        <v>646</v>
      </c>
    </row>
    <row r="91" spans="1:11" ht="115.2" hidden="1" outlineLevel="1">
      <c r="A91" s="40" t="s">
        <v>652</v>
      </c>
      <c r="B91" s="70" t="s">
        <v>340</v>
      </c>
      <c r="C91" s="71">
        <v>230</v>
      </c>
      <c r="D91" s="71">
        <v>230</v>
      </c>
      <c r="E91" s="71">
        <v>230</v>
      </c>
      <c r="F91" s="69" t="s">
        <v>341</v>
      </c>
      <c r="G91" s="69" t="s">
        <v>653</v>
      </c>
      <c r="H91" s="69" t="s">
        <v>654</v>
      </c>
      <c r="I91" s="75" t="s">
        <v>655</v>
      </c>
      <c r="J91" s="69"/>
      <c r="K91" s="69" t="s">
        <v>656</v>
      </c>
    </row>
    <row r="92" spans="1:11" ht="86.4" hidden="1" outlineLevel="1">
      <c r="A92" s="40" t="s">
        <v>652</v>
      </c>
      <c r="B92" s="70" t="s">
        <v>340</v>
      </c>
      <c r="C92" s="71">
        <v>300</v>
      </c>
      <c r="D92" s="71">
        <v>300</v>
      </c>
      <c r="E92" s="71">
        <v>300</v>
      </c>
      <c r="F92" s="69" t="s">
        <v>341</v>
      </c>
      <c r="G92" s="69" t="s">
        <v>590</v>
      </c>
      <c r="H92" s="69" t="s">
        <v>657</v>
      </c>
      <c r="I92" s="75" t="s">
        <v>658</v>
      </c>
      <c r="J92" s="69"/>
      <c r="K92" s="69" t="s">
        <v>659</v>
      </c>
    </row>
    <row r="93" spans="1:11" ht="115.2" hidden="1" outlineLevel="1">
      <c r="A93" s="40" t="s">
        <v>652</v>
      </c>
      <c r="B93" s="70" t="s">
        <v>340</v>
      </c>
      <c r="C93" s="71">
        <v>420</v>
      </c>
      <c r="D93" s="71">
        <v>420</v>
      </c>
      <c r="E93" s="71">
        <v>420</v>
      </c>
      <c r="F93" s="69" t="s">
        <v>341</v>
      </c>
      <c r="G93" s="69" t="s">
        <v>590</v>
      </c>
      <c r="H93" s="69" t="s">
        <v>660</v>
      </c>
      <c r="I93" s="75" t="s">
        <v>658</v>
      </c>
      <c r="J93" s="69" t="s">
        <v>661</v>
      </c>
      <c r="K93" s="69" t="s">
        <v>662</v>
      </c>
    </row>
    <row r="94" spans="1:11" ht="115.2" hidden="1" outlineLevel="1">
      <c r="A94" s="40" t="s">
        <v>652</v>
      </c>
      <c r="B94" s="70" t="s">
        <v>340</v>
      </c>
      <c r="C94" s="71">
        <v>1100</v>
      </c>
      <c r="D94" s="71">
        <v>1100</v>
      </c>
      <c r="E94" s="71">
        <v>1100</v>
      </c>
      <c r="F94" s="69" t="s">
        <v>341</v>
      </c>
      <c r="G94" s="69" t="s">
        <v>413</v>
      </c>
      <c r="H94" s="69" t="s">
        <v>663</v>
      </c>
      <c r="I94" s="75" t="s">
        <v>658</v>
      </c>
      <c r="J94" s="69" t="s">
        <v>661</v>
      </c>
      <c r="K94" s="69" t="s">
        <v>662</v>
      </c>
    </row>
    <row r="95" spans="1:11" ht="115.2" hidden="1" outlineLevel="1">
      <c r="A95" s="40" t="s">
        <v>664</v>
      </c>
      <c r="B95" s="70" t="s">
        <v>665</v>
      </c>
      <c r="C95" s="71">
        <v>10</v>
      </c>
      <c r="D95" s="71">
        <v>10</v>
      </c>
      <c r="E95" s="71">
        <v>10</v>
      </c>
      <c r="F95" s="69" t="s">
        <v>666</v>
      </c>
      <c r="G95" s="69" t="s">
        <v>667</v>
      </c>
      <c r="H95" s="69" t="s">
        <v>668</v>
      </c>
      <c r="I95" s="72" t="s">
        <v>669</v>
      </c>
      <c r="J95" s="69"/>
      <c r="K95" s="69" t="s">
        <v>670</v>
      </c>
    </row>
    <row r="96" spans="1:11" ht="187.2" hidden="1" outlineLevel="1">
      <c r="A96" s="40" t="s">
        <v>664</v>
      </c>
      <c r="B96" s="70" t="s">
        <v>665</v>
      </c>
      <c r="C96" s="71">
        <v>500</v>
      </c>
      <c r="D96" s="71">
        <v>500</v>
      </c>
      <c r="E96" s="71">
        <v>500</v>
      </c>
      <c r="F96" s="69" t="s">
        <v>666</v>
      </c>
      <c r="G96" s="69" t="s">
        <v>671</v>
      </c>
      <c r="H96" s="69" t="s">
        <v>672</v>
      </c>
      <c r="I96" s="73"/>
      <c r="J96" s="69"/>
      <c r="K96" s="69" t="s">
        <v>673</v>
      </c>
    </row>
    <row r="97" spans="1:11" ht="86.4" hidden="1" outlineLevel="1">
      <c r="A97" s="40" t="s">
        <v>674</v>
      </c>
      <c r="B97" s="70" t="s">
        <v>340</v>
      </c>
      <c r="C97" s="71">
        <v>368</v>
      </c>
      <c r="D97" s="71">
        <v>368</v>
      </c>
      <c r="E97" s="71">
        <v>368</v>
      </c>
      <c r="F97" s="69" t="s">
        <v>341</v>
      </c>
      <c r="G97" s="69" t="s">
        <v>585</v>
      </c>
      <c r="H97" s="69" t="s">
        <v>675</v>
      </c>
      <c r="I97" s="72" t="s">
        <v>676</v>
      </c>
      <c r="J97" s="65" t="s">
        <v>677</v>
      </c>
      <c r="K97" s="69" t="s">
        <v>678</v>
      </c>
    </row>
    <row r="98" spans="1:11" ht="100.8" hidden="1" outlineLevel="1">
      <c r="A98" s="40" t="s">
        <v>674</v>
      </c>
      <c r="B98" s="70" t="s">
        <v>340</v>
      </c>
      <c r="C98" s="71">
        <v>720</v>
      </c>
      <c r="D98" s="71">
        <v>720</v>
      </c>
      <c r="E98" s="71">
        <v>720</v>
      </c>
      <c r="F98" s="69" t="s">
        <v>341</v>
      </c>
      <c r="G98" s="69" t="s">
        <v>413</v>
      </c>
      <c r="H98" s="69" t="s">
        <v>679</v>
      </c>
      <c r="I98" s="72" t="s">
        <v>680</v>
      </c>
      <c r="J98" s="90" t="s">
        <v>681</v>
      </c>
      <c r="K98" s="69" t="s">
        <v>682</v>
      </c>
    </row>
    <row r="99" spans="1:11" ht="201.6" hidden="1" outlineLevel="1">
      <c r="A99" s="40" t="s">
        <v>683</v>
      </c>
      <c r="B99" s="70" t="s">
        <v>340</v>
      </c>
      <c r="C99" s="71">
        <v>720</v>
      </c>
      <c r="D99" s="71">
        <v>720</v>
      </c>
      <c r="E99" s="71">
        <v>720</v>
      </c>
      <c r="F99" s="69" t="s">
        <v>341</v>
      </c>
      <c r="G99" s="69" t="s">
        <v>413</v>
      </c>
      <c r="H99" s="69" t="s">
        <v>684</v>
      </c>
      <c r="I99" s="75" t="s">
        <v>685</v>
      </c>
      <c r="J99" s="69"/>
      <c r="K99" s="69" t="s">
        <v>686</v>
      </c>
    </row>
    <row r="100" spans="1:11" ht="86.4" hidden="1" outlineLevel="1">
      <c r="A100" s="40" t="s">
        <v>683</v>
      </c>
      <c r="B100" s="70" t="s">
        <v>340</v>
      </c>
      <c r="C100" s="71">
        <v>596.4</v>
      </c>
      <c r="D100" s="71">
        <v>596.4</v>
      </c>
      <c r="E100" s="71">
        <v>596.4</v>
      </c>
      <c r="F100" s="69" t="s">
        <v>341</v>
      </c>
      <c r="G100" s="69" t="s">
        <v>391</v>
      </c>
      <c r="H100" s="69" t="s">
        <v>687</v>
      </c>
      <c r="I100" s="75" t="s">
        <v>688</v>
      </c>
      <c r="J100" s="69"/>
      <c r="K100" s="69" t="s">
        <v>689</v>
      </c>
    </row>
    <row r="101" spans="1:11" collapsed="1">
      <c r="A101" s="76" t="s">
        <v>690</v>
      </c>
      <c r="B101" s="91"/>
      <c r="C101" s="78">
        <f>SUM(C81:C100)</f>
        <v>30650.760000000002</v>
      </c>
      <c r="D101" s="78">
        <f>SUM(D81:D100)</f>
        <v>30150.760000000002</v>
      </c>
      <c r="E101" s="78">
        <f>SUM(E81:E100)</f>
        <v>31950.760000000002</v>
      </c>
      <c r="F101" s="89"/>
      <c r="G101" s="89"/>
      <c r="H101" s="89"/>
      <c r="I101" s="92"/>
      <c r="J101" s="89"/>
      <c r="K101" s="89"/>
    </row>
    <row r="102" spans="1:11" ht="409.6" hidden="1" outlineLevel="1">
      <c r="A102" s="69" t="s">
        <v>691</v>
      </c>
      <c r="B102" s="70" t="s">
        <v>340</v>
      </c>
      <c r="C102" s="71">
        <v>5800</v>
      </c>
      <c r="D102" s="71">
        <v>5800</v>
      </c>
      <c r="E102" s="71">
        <v>5800</v>
      </c>
      <c r="F102" s="69" t="s">
        <v>341</v>
      </c>
      <c r="G102" s="69" t="s">
        <v>413</v>
      </c>
      <c r="H102" s="93" t="s">
        <v>692</v>
      </c>
      <c r="I102" s="94" t="s">
        <v>693</v>
      </c>
      <c r="J102" s="69"/>
      <c r="K102" s="69" t="s">
        <v>694</v>
      </c>
    </row>
    <row r="103" spans="1:11" ht="86.4" hidden="1" outlineLevel="1">
      <c r="A103" s="69" t="s">
        <v>691</v>
      </c>
      <c r="B103" s="70" t="s">
        <v>340</v>
      </c>
      <c r="C103" s="71">
        <v>2040</v>
      </c>
      <c r="D103" s="71">
        <v>2040</v>
      </c>
      <c r="E103" s="71">
        <v>2040</v>
      </c>
      <c r="F103" s="69" t="s">
        <v>341</v>
      </c>
      <c r="G103" s="69" t="s">
        <v>391</v>
      </c>
      <c r="H103" s="69" t="s">
        <v>695</v>
      </c>
      <c r="I103" s="72" t="s">
        <v>696</v>
      </c>
      <c r="J103" s="69"/>
      <c r="K103" s="73"/>
    </row>
    <row r="104" spans="1:11" ht="216" hidden="1" outlineLevel="1">
      <c r="A104" s="69" t="s">
        <v>691</v>
      </c>
      <c r="B104" s="70" t="s">
        <v>294</v>
      </c>
      <c r="C104" s="71">
        <v>9000</v>
      </c>
      <c r="D104" s="71">
        <v>8500</v>
      </c>
      <c r="E104" s="71">
        <v>8500</v>
      </c>
      <c r="F104" s="69" t="s">
        <v>295</v>
      </c>
      <c r="G104" s="69" t="s">
        <v>399</v>
      </c>
      <c r="H104" s="69" t="s">
        <v>400</v>
      </c>
      <c r="I104" s="73"/>
      <c r="J104" s="69" t="s">
        <v>401</v>
      </c>
      <c r="K104" s="69"/>
    </row>
    <row r="105" spans="1:11" ht="129.6" hidden="1" outlineLevel="1">
      <c r="A105" s="69" t="s">
        <v>691</v>
      </c>
      <c r="B105" s="74" t="s">
        <v>183</v>
      </c>
      <c r="C105" s="71">
        <v>17000</v>
      </c>
      <c r="D105" s="71">
        <v>17000</v>
      </c>
      <c r="E105" s="71">
        <v>17000</v>
      </c>
      <c r="F105" s="40" t="s">
        <v>403</v>
      </c>
      <c r="G105" s="40" t="s">
        <v>403</v>
      </c>
      <c r="H105" s="40" t="s">
        <v>404</v>
      </c>
      <c r="I105" s="48"/>
      <c r="J105" s="40" t="s">
        <v>401</v>
      </c>
      <c r="K105" s="40"/>
    </row>
    <row r="106" spans="1:11" ht="230.4" hidden="1" outlineLevel="1">
      <c r="A106" s="65" t="s">
        <v>697</v>
      </c>
      <c r="B106" s="70" t="s">
        <v>340</v>
      </c>
      <c r="C106" s="71">
        <v>240</v>
      </c>
      <c r="D106" s="71">
        <v>240</v>
      </c>
      <c r="E106" s="71">
        <v>240</v>
      </c>
      <c r="F106" s="69" t="s">
        <v>341</v>
      </c>
      <c r="G106" s="69" t="s">
        <v>698</v>
      </c>
      <c r="H106" s="69" t="s">
        <v>555</v>
      </c>
      <c r="I106" s="73" t="s">
        <v>699</v>
      </c>
      <c r="J106" s="73"/>
      <c r="K106" s="73" t="s">
        <v>646</v>
      </c>
    </row>
    <row r="107" spans="1:11" ht="129.6" hidden="1" outlineLevel="1">
      <c r="A107" s="65" t="s">
        <v>697</v>
      </c>
      <c r="B107" s="95">
        <v>632005</v>
      </c>
      <c r="C107" s="81">
        <v>120</v>
      </c>
      <c r="D107" s="81">
        <v>120</v>
      </c>
      <c r="E107" s="81">
        <v>120</v>
      </c>
      <c r="F107" s="73" t="s">
        <v>341</v>
      </c>
      <c r="G107" s="73" t="s">
        <v>413</v>
      </c>
      <c r="H107" s="73" t="s">
        <v>700</v>
      </c>
      <c r="I107" s="73" t="s">
        <v>701</v>
      </c>
      <c r="J107" s="96"/>
      <c r="K107" s="73" t="s">
        <v>702</v>
      </c>
    </row>
    <row r="108" spans="1:11" ht="144" hidden="1" outlineLevel="1">
      <c r="A108" s="65" t="s">
        <v>697</v>
      </c>
      <c r="B108" s="80" t="s">
        <v>340</v>
      </c>
      <c r="C108" s="81">
        <v>120</v>
      </c>
      <c r="D108" s="81">
        <v>120</v>
      </c>
      <c r="E108" s="81">
        <v>120</v>
      </c>
      <c r="F108" s="73" t="s">
        <v>341</v>
      </c>
      <c r="G108" s="73" t="s">
        <v>413</v>
      </c>
      <c r="H108" s="73" t="s">
        <v>703</v>
      </c>
      <c r="I108" s="73" t="s">
        <v>704</v>
      </c>
      <c r="J108" s="96"/>
      <c r="K108" s="73" t="s">
        <v>702</v>
      </c>
    </row>
    <row r="109" spans="1:11" ht="115.2" hidden="1" outlineLevel="1">
      <c r="A109" s="65" t="s">
        <v>697</v>
      </c>
      <c r="B109" s="70" t="s">
        <v>340</v>
      </c>
      <c r="C109" s="71">
        <v>120</v>
      </c>
      <c r="D109" s="71">
        <v>120</v>
      </c>
      <c r="E109" s="71">
        <v>120</v>
      </c>
      <c r="F109" s="69" t="s">
        <v>341</v>
      </c>
      <c r="G109" s="69" t="s">
        <v>413</v>
      </c>
      <c r="H109" s="69" t="s">
        <v>705</v>
      </c>
      <c r="I109" s="73" t="s">
        <v>706</v>
      </c>
      <c r="J109" s="96"/>
      <c r="K109" s="73" t="s">
        <v>707</v>
      </c>
    </row>
    <row r="110" spans="1:11" ht="201.6" hidden="1" outlineLevel="1">
      <c r="A110" s="65" t="s">
        <v>697</v>
      </c>
      <c r="B110" s="70" t="s">
        <v>340</v>
      </c>
      <c r="C110" s="71">
        <v>30</v>
      </c>
      <c r="D110" s="71">
        <v>30</v>
      </c>
      <c r="E110" s="71">
        <v>30</v>
      </c>
      <c r="F110" s="69" t="s">
        <v>341</v>
      </c>
      <c r="G110" s="69" t="s">
        <v>413</v>
      </c>
      <c r="H110" s="69" t="s">
        <v>708</v>
      </c>
      <c r="I110" s="73" t="s">
        <v>709</v>
      </c>
      <c r="J110" s="96"/>
      <c r="K110" s="73" t="s">
        <v>646</v>
      </c>
    </row>
    <row r="111" spans="1:11" ht="259.2" hidden="1" outlineLevel="1">
      <c r="A111" s="65" t="s">
        <v>697</v>
      </c>
      <c r="B111" s="70" t="s">
        <v>340</v>
      </c>
      <c r="C111" s="71">
        <v>60</v>
      </c>
      <c r="D111" s="71">
        <v>60</v>
      </c>
      <c r="E111" s="71">
        <v>60</v>
      </c>
      <c r="F111" s="69" t="s">
        <v>341</v>
      </c>
      <c r="G111" s="69" t="s">
        <v>413</v>
      </c>
      <c r="H111" s="69" t="s">
        <v>710</v>
      </c>
      <c r="I111" s="73" t="s">
        <v>711</v>
      </c>
      <c r="J111" s="96"/>
      <c r="K111" s="73" t="s">
        <v>646</v>
      </c>
    </row>
    <row r="112" spans="1:11" ht="158.4" hidden="1" outlineLevel="1">
      <c r="A112" s="97" t="s">
        <v>712</v>
      </c>
      <c r="B112" s="70" t="s">
        <v>340</v>
      </c>
      <c r="C112" s="71">
        <v>290</v>
      </c>
      <c r="D112" s="71">
        <v>290</v>
      </c>
      <c r="E112" s="71">
        <v>290</v>
      </c>
      <c r="F112" s="69" t="s">
        <v>341</v>
      </c>
      <c r="G112" s="69" t="s">
        <v>413</v>
      </c>
      <c r="H112" s="69" t="s">
        <v>713</v>
      </c>
      <c r="I112" s="72" t="s">
        <v>714</v>
      </c>
      <c r="J112" s="96"/>
      <c r="K112" s="73" t="s">
        <v>646</v>
      </c>
    </row>
    <row r="113" spans="1:11" ht="115.2" hidden="1" outlineLevel="1">
      <c r="A113" s="97" t="s">
        <v>712</v>
      </c>
      <c r="B113" s="70" t="s">
        <v>340</v>
      </c>
      <c r="C113" s="71">
        <v>30</v>
      </c>
      <c r="D113" s="71">
        <v>30</v>
      </c>
      <c r="E113" s="71">
        <v>30</v>
      </c>
      <c r="F113" s="69" t="s">
        <v>341</v>
      </c>
      <c r="G113" s="69" t="s">
        <v>413</v>
      </c>
      <c r="H113" s="69" t="s">
        <v>715</v>
      </c>
      <c r="I113" s="75" t="s">
        <v>716</v>
      </c>
      <c r="J113" s="96"/>
      <c r="K113" s="73" t="s">
        <v>646</v>
      </c>
    </row>
    <row r="114" spans="1:11" ht="129.6" hidden="1" outlineLevel="1">
      <c r="A114" s="98" t="s">
        <v>717</v>
      </c>
      <c r="B114" s="70" t="s">
        <v>340</v>
      </c>
      <c r="C114" s="71">
        <v>442</v>
      </c>
      <c r="D114" s="71">
        <v>442</v>
      </c>
      <c r="E114" s="71">
        <v>442</v>
      </c>
      <c r="F114" s="69" t="s">
        <v>341</v>
      </c>
      <c r="G114" s="69" t="s">
        <v>718</v>
      </c>
      <c r="H114" s="69" t="s">
        <v>719</v>
      </c>
      <c r="I114" s="73" t="s">
        <v>720</v>
      </c>
      <c r="J114" s="69"/>
      <c r="K114" s="69" t="s">
        <v>721</v>
      </c>
    </row>
    <row r="115" spans="1:11" ht="187.2" hidden="1" outlineLevel="1">
      <c r="A115" s="98" t="s">
        <v>717</v>
      </c>
      <c r="B115" s="70" t="s">
        <v>340</v>
      </c>
      <c r="C115" s="71">
        <v>120</v>
      </c>
      <c r="D115" s="71">
        <v>120</v>
      </c>
      <c r="E115" s="71">
        <v>120</v>
      </c>
      <c r="F115" s="69" t="s">
        <v>341</v>
      </c>
      <c r="G115" s="69" t="s">
        <v>412</v>
      </c>
      <c r="H115" s="69" t="s">
        <v>722</v>
      </c>
      <c r="I115" s="72" t="s">
        <v>723</v>
      </c>
      <c r="J115" s="69"/>
      <c r="K115" s="69" t="s">
        <v>724</v>
      </c>
    </row>
    <row r="116" spans="1:11" ht="302.39999999999998" hidden="1" outlineLevel="1">
      <c r="A116" s="96" t="s">
        <v>725</v>
      </c>
      <c r="B116" s="70" t="s">
        <v>340</v>
      </c>
      <c r="C116" s="71">
        <v>440</v>
      </c>
      <c r="D116" s="71">
        <v>430</v>
      </c>
      <c r="E116" s="71">
        <v>410</v>
      </c>
      <c r="F116" s="69" t="s">
        <v>341</v>
      </c>
      <c r="G116" s="69" t="s">
        <v>412</v>
      </c>
      <c r="H116" s="69" t="s">
        <v>726</v>
      </c>
      <c r="I116" s="72" t="s">
        <v>727</v>
      </c>
      <c r="J116" s="69"/>
      <c r="K116" s="69" t="s">
        <v>728</v>
      </c>
    </row>
    <row r="117" spans="1:11" ht="86.4" hidden="1" outlineLevel="1">
      <c r="A117" s="96" t="s">
        <v>725</v>
      </c>
      <c r="B117" s="70" t="s">
        <v>340</v>
      </c>
      <c r="C117" s="71">
        <v>700</v>
      </c>
      <c r="D117" s="71">
        <v>700</v>
      </c>
      <c r="E117" s="71">
        <v>700</v>
      </c>
      <c r="F117" s="69" t="s">
        <v>341</v>
      </c>
      <c r="G117" s="69" t="s">
        <v>391</v>
      </c>
      <c r="H117" s="69" t="s">
        <v>729</v>
      </c>
      <c r="I117" s="72" t="s">
        <v>730</v>
      </c>
      <c r="J117" s="69"/>
      <c r="K117" s="69" t="s">
        <v>731</v>
      </c>
    </row>
    <row r="118" spans="1:11" ht="158.4" hidden="1" outlineLevel="1">
      <c r="A118" s="96" t="s">
        <v>732</v>
      </c>
      <c r="B118" s="70" t="s">
        <v>340</v>
      </c>
      <c r="C118" s="71">
        <v>72</v>
      </c>
      <c r="D118" s="71">
        <v>72</v>
      </c>
      <c r="E118" s="71">
        <v>72</v>
      </c>
      <c r="F118" s="69" t="s">
        <v>341</v>
      </c>
      <c r="G118" s="69" t="s">
        <v>412</v>
      </c>
      <c r="H118" s="69" t="s">
        <v>733</v>
      </c>
      <c r="I118" s="73" t="s">
        <v>734</v>
      </c>
      <c r="J118" s="69"/>
      <c r="K118" s="73" t="s">
        <v>646</v>
      </c>
    </row>
    <row r="119" spans="1:11" ht="86.4" hidden="1" outlineLevel="1">
      <c r="A119" s="96" t="s">
        <v>732</v>
      </c>
      <c r="B119" s="70" t="s">
        <v>340</v>
      </c>
      <c r="C119" s="71">
        <v>840</v>
      </c>
      <c r="D119" s="71">
        <v>840</v>
      </c>
      <c r="E119" s="71">
        <v>840</v>
      </c>
      <c r="F119" s="69" t="s">
        <v>341</v>
      </c>
      <c r="G119" s="69" t="s">
        <v>391</v>
      </c>
      <c r="H119" s="69" t="s">
        <v>695</v>
      </c>
      <c r="I119" s="73" t="s">
        <v>735</v>
      </c>
      <c r="J119" s="69"/>
      <c r="K119" s="73" t="s">
        <v>646</v>
      </c>
    </row>
    <row r="120" spans="1:11" ht="129.6" hidden="1" outlineLevel="1">
      <c r="A120" s="96" t="s">
        <v>736</v>
      </c>
      <c r="B120" s="70" t="s">
        <v>340</v>
      </c>
      <c r="C120" s="71">
        <v>465</v>
      </c>
      <c r="D120" s="71">
        <v>465</v>
      </c>
      <c r="E120" s="71">
        <v>465</v>
      </c>
      <c r="F120" s="69" t="s">
        <v>341</v>
      </c>
      <c r="G120" s="69" t="s">
        <v>412</v>
      </c>
      <c r="H120" s="69" t="s">
        <v>737</v>
      </c>
      <c r="I120" s="75" t="s">
        <v>738</v>
      </c>
      <c r="J120" s="69"/>
      <c r="K120" s="73" t="s">
        <v>646</v>
      </c>
    </row>
    <row r="121" spans="1:11" ht="72" hidden="1" outlineLevel="1">
      <c r="A121" s="96" t="s">
        <v>736</v>
      </c>
      <c r="B121" s="70" t="s">
        <v>340</v>
      </c>
      <c r="C121" s="71">
        <v>870</v>
      </c>
      <c r="D121" s="71">
        <v>870</v>
      </c>
      <c r="E121" s="71">
        <v>870</v>
      </c>
      <c r="F121" s="69" t="s">
        <v>341</v>
      </c>
      <c r="G121" s="69" t="s">
        <v>412</v>
      </c>
      <c r="H121" s="69" t="s">
        <v>739</v>
      </c>
      <c r="I121" s="75" t="s">
        <v>740</v>
      </c>
      <c r="J121" s="69"/>
      <c r="K121" s="73" t="s">
        <v>646</v>
      </c>
    </row>
    <row r="122" spans="1:11" ht="403.2" hidden="1" outlineLevel="1">
      <c r="A122" s="96" t="s">
        <v>741</v>
      </c>
      <c r="B122" s="70" t="s">
        <v>340</v>
      </c>
      <c r="C122" s="71">
        <v>620</v>
      </c>
      <c r="D122" s="71">
        <v>620</v>
      </c>
      <c r="E122" s="71">
        <v>620</v>
      </c>
      <c r="F122" s="69" t="s">
        <v>341</v>
      </c>
      <c r="G122" s="69" t="s">
        <v>742</v>
      </c>
      <c r="H122" s="69" t="s">
        <v>743</v>
      </c>
      <c r="I122" s="72" t="s">
        <v>744</v>
      </c>
      <c r="J122" s="69" t="s">
        <v>745</v>
      </c>
      <c r="K122" s="69" t="s">
        <v>746</v>
      </c>
    </row>
    <row r="123" spans="1:11" ht="158.4" hidden="1" outlineLevel="1">
      <c r="A123" s="96" t="s">
        <v>741</v>
      </c>
      <c r="B123" s="70" t="s">
        <v>381</v>
      </c>
      <c r="C123" s="71">
        <v>171</v>
      </c>
      <c r="D123" s="71">
        <v>86</v>
      </c>
      <c r="E123" s="71"/>
      <c r="F123" s="69" t="s">
        <v>382</v>
      </c>
      <c r="G123" s="69" t="s">
        <v>412</v>
      </c>
      <c r="H123" s="69" t="s">
        <v>747</v>
      </c>
      <c r="I123" s="72" t="s">
        <v>744</v>
      </c>
      <c r="J123" s="69"/>
      <c r="K123" s="69" t="s">
        <v>746</v>
      </c>
    </row>
    <row r="124" spans="1:11" collapsed="1">
      <c r="A124" s="99" t="s">
        <v>748</v>
      </c>
      <c r="B124" s="77"/>
      <c r="C124" s="78">
        <f>SUM(C102:C123)</f>
        <v>39590</v>
      </c>
      <c r="D124" s="78">
        <f>SUM(D102:D123)</f>
        <v>38995</v>
      </c>
      <c r="E124" s="78">
        <f>SUM(E102:E123)</f>
        <v>38889</v>
      </c>
      <c r="F124" s="76"/>
      <c r="G124" s="76"/>
      <c r="H124" s="76"/>
      <c r="I124" s="79"/>
      <c r="J124" s="76"/>
      <c r="K124" s="76"/>
    </row>
    <row r="125" spans="1:11" ht="129.6" hidden="1" outlineLevel="1">
      <c r="A125" s="69" t="s">
        <v>749</v>
      </c>
      <c r="B125" s="70" t="s">
        <v>665</v>
      </c>
      <c r="C125" s="71">
        <v>5400</v>
      </c>
      <c r="D125" s="71">
        <v>5400</v>
      </c>
      <c r="E125" s="71">
        <v>5400</v>
      </c>
      <c r="F125" s="69" t="s">
        <v>341</v>
      </c>
      <c r="G125" s="69" t="s">
        <v>413</v>
      </c>
      <c r="H125" s="69" t="s">
        <v>750</v>
      </c>
      <c r="I125" s="72" t="s">
        <v>751</v>
      </c>
      <c r="J125" s="69" t="s">
        <v>752</v>
      </c>
      <c r="K125" s="69" t="s">
        <v>753</v>
      </c>
    </row>
    <row r="126" spans="1:11" ht="86.4" hidden="1" outlineLevel="1">
      <c r="A126" s="69" t="s">
        <v>749</v>
      </c>
      <c r="B126" s="70" t="s">
        <v>665</v>
      </c>
      <c r="C126" s="71">
        <v>100</v>
      </c>
      <c r="D126" s="71">
        <v>100</v>
      </c>
      <c r="E126" s="71">
        <v>100</v>
      </c>
      <c r="F126" s="69" t="s">
        <v>341</v>
      </c>
      <c r="G126" s="69" t="s">
        <v>413</v>
      </c>
      <c r="H126" s="69" t="s">
        <v>754</v>
      </c>
      <c r="I126" s="72" t="s">
        <v>751</v>
      </c>
      <c r="J126" s="69"/>
      <c r="K126" s="69" t="s">
        <v>753</v>
      </c>
    </row>
    <row r="127" spans="1:11" ht="115.2" hidden="1" outlineLevel="1">
      <c r="A127" s="69" t="s">
        <v>749</v>
      </c>
      <c r="B127" s="100" t="s">
        <v>665</v>
      </c>
      <c r="C127" s="71">
        <v>168</v>
      </c>
      <c r="D127" s="71">
        <v>168</v>
      </c>
      <c r="E127" s="71">
        <v>168</v>
      </c>
      <c r="F127" s="69" t="s">
        <v>341</v>
      </c>
      <c r="G127" s="69" t="s">
        <v>755</v>
      </c>
      <c r="H127" s="69" t="s">
        <v>756</v>
      </c>
      <c r="I127" s="72" t="s">
        <v>757</v>
      </c>
      <c r="J127" s="69"/>
      <c r="K127" s="69" t="s">
        <v>758</v>
      </c>
    </row>
    <row r="128" spans="1:11" ht="129.6" hidden="1" outlineLevel="1">
      <c r="A128" s="69" t="s">
        <v>749</v>
      </c>
      <c r="B128" s="101" t="s">
        <v>263</v>
      </c>
      <c r="C128" s="71">
        <v>239.88</v>
      </c>
      <c r="D128" s="71">
        <v>239.88</v>
      </c>
      <c r="E128" s="71">
        <v>239.88</v>
      </c>
      <c r="F128" s="69" t="s">
        <v>341</v>
      </c>
      <c r="G128" s="69" t="s">
        <v>759</v>
      </c>
      <c r="H128" s="69" t="s">
        <v>760</v>
      </c>
      <c r="I128" s="72" t="s">
        <v>761</v>
      </c>
      <c r="J128" s="69"/>
      <c r="K128" s="69" t="s">
        <v>762</v>
      </c>
    </row>
    <row r="129" spans="1:11" ht="216" hidden="1" outlineLevel="1">
      <c r="A129" s="69" t="s">
        <v>749</v>
      </c>
      <c r="B129" s="102" t="s">
        <v>763</v>
      </c>
      <c r="C129" s="71">
        <v>10000</v>
      </c>
      <c r="D129" s="71">
        <v>9500</v>
      </c>
      <c r="E129" s="71">
        <v>9500</v>
      </c>
      <c r="F129" s="69" t="s">
        <v>295</v>
      </c>
      <c r="G129" s="69" t="s">
        <v>399</v>
      </c>
      <c r="H129" s="69" t="s">
        <v>400</v>
      </c>
      <c r="I129" s="73"/>
      <c r="J129" s="69" t="s">
        <v>401</v>
      </c>
      <c r="K129" s="69"/>
    </row>
    <row r="130" spans="1:11" ht="129.6" hidden="1" outlineLevel="1">
      <c r="A130" s="69" t="s">
        <v>749</v>
      </c>
      <c r="B130" s="74" t="s">
        <v>764</v>
      </c>
      <c r="C130" s="71">
        <v>19000</v>
      </c>
      <c r="D130" s="71">
        <v>19000</v>
      </c>
      <c r="E130" s="71">
        <v>19000</v>
      </c>
      <c r="F130" s="40" t="s">
        <v>403</v>
      </c>
      <c r="G130" s="40" t="s">
        <v>403</v>
      </c>
      <c r="H130" s="40" t="s">
        <v>404</v>
      </c>
      <c r="I130" s="48"/>
      <c r="J130" s="40" t="s">
        <v>401</v>
      </c>
      <c r="K130" s="40"/>
    </row>
    <row r="131" spans="1:11" ht="115.2" hidden="1" outlineLevel="1">
      <c r="A131" s="69" t="s">
        <v>765</v>
      </c>
      <c r="B131" s="103">
        <v>632005</v>
      </c>
      <c r="C131" s="71">
        <v>180</v>
      </c>
      <c r="D131" s="71">
        <v>180</v>
      </c>
      <c r="E131" s="71">
        <v>180</v>
      </c>
      <c r="F131" s="69" t="s">
        <v>341</v>
      </c>
      <c r="G131" s="69" t="s">
        <v>766</v>
      </c>
      <c r="H131" s="69" t="s">
        <v>767</v>
      </c>
      <c r="I131" s="75" t="s">
        <v>768</v>
      </c>
      <c r="J131" s="69" t="s">
        <v>769</v>
      </c>
      <c r="K131" s="69" t="s">
        <v>562</v>
      </c>
    </row>
    <row r="132" spans="1:11" ht="172.8" hidden="1" outlineLevel="1">
      <c r="A132" s="69" t="s">
        <v>765</v>
      </c>
      <c r="B132" s="103">
        <v>632005</v>
      </c>
      <c r="C132" s="71">
        <v>1550</v>
      </c>
      <c r="D132" s="71"/>
      <c r="E132" s="71"/>
      <c r="F132" s="69" t="s">
        <v>341</v>
      </c>
      <c r="G132" s="69" t="s">
        <v>770</v>
      </c>
      <c r="H132" s="69" t="s">
        <v>771</v>
      </c>
      <c r="I132" s="75" t="s">
        <v>772</v>
      </c>
      <c r="J132" s="69" t="s">
        <v>773</v>
      </c>
      <c r="K132" s="69" t="s">
        <v>774</v>
      </c>
    </row>
    <row r="133" spans="1:11" ht="115.2" hidden="1" outlineLevel="1">
      <c r="A133" s="69" t="s">
        <v>765</v>
      </c>
      <c r="B133" s="103">
        <v>632005</v>
      </c>
      <c r="C133" s="71">
        <v>1470</v>
      </c>
      <c r="D133" s="71"/>
      <c r="E133" s="71"/>
      <c r="F133" s="69" t="s">
        <v>341</v>
      </c>
      <c r="G133" s="69" t="s">
        <v>775</v>
      </c>
      <c r="H133" s="69" t="s">
        <v>776</v>
      </c>
      <c r="I133" s="75" t="s">
        <v>777</v>
      </c>
      <c r="J133" s="69" t="s">
        <v>773</v>
      </c>
      <c r="K133" s="69" t="s">
        <v>778</v>
      </c>
    </row>
    <row r="134" spans="1:11" ht="187.2" hidden="1" outlineLevel="1">
      <c r="A134" s="69" t="s">
        <v>765</v>
      </c>
      <c r="B134" s="103">
        <v>632005</v>
      </c>
      <c r="C134" s="71"/>
      <c r="D134" s="71">
        <v>3020</v>
      </c>
      <c r="E134" s="71">
        <v>3020</v>
      </c>
      <c r="F134" s="69" t="s">
        <v>341</v>
      </c>
      <c r="G134" s="69" t="s">
        <v>775</v>
      </c>
      <c r="H134" s="69" t="s">
        <v>779</v>
      </c>
      <c r="I134" s="75"/>
      <c r="J134" s="69" t="s">
        <v>773</v>
      </c>
      <c r="K134" s="69"/>
    </row>
    <row r="135" spans="1:11" ht="230.4" hidden="1" outlineLevel="1">
      <c r="A135" s="69" t="s">
        <v>780</v>
      </c>
      <c r="B135" s="70" t="s">
        <v>340</v>
      </c>
      <c r="C135" s="71">
        <v>485</v>
      </c>
      <c r="D135" s="71">
        <v>485</v>
      </c>
      <c r="E135" s="71">
        <v>485</v>
      </c>
      <c r="F135" s="69" t="s">
        <v>548</v>
      </c>
      <c r="G135" s="69" t="s">
        <v>781</v>
      </c>
      <c r="H135" s="69" t="s">
        <v>782</v>
      </c>
      <c r="I135" s="75" t="s">
        <v>783</v>
      </c>
      <c r="J135" s="69" t="s">
        <v>784</v>
      </c>
      <c r="K135" s="69" t="s">
        <v>785</v>
      </c>
    </row>
    <row r="136" spans="1:11" ht="100.8" hidden="1" outlineLevel="1">
      <c r="A136" s="69" t="s">
        <v>780</v>
      </c>
      <c r="B136" s="70" t="s">
        <v>340</v>
      </c>
      <c r="C136" s="71">
        <v>265</v>
      </c>
      <c r="D136" s="71">
        <v>265</v>
      </c>
      <c r="E136" s="71">
        <v>265</v>
      </c>
      <c r="F136" s="69" t="s">
        <v>548</v>
      </c>
      <c r="G136" s="69" t="s">
        <v>786</v>
      </c>
      <c r="H136" s="69" t="s">
        <v>787</v>
      </c>
      <c r="I136" s="72" t="s">
        <v>788</v>
      </c>
      <c r="J136" s="69" t="s">
        <v>789</v>
      </c>
      <c r="K136" s="73" t="s">
        <v>646</v>
      </c>
    </row>
    <row r="137" spans="1:11" ht="72" hidden="1" outlineLevel="1">
      <c r="A137" s="69" t="s">
        <v>790</v>
      </c>
      <c r="B137" s="70" t="s">
        <v>340</v>
      </c>
      <c r="C137" s="71">
        <v>458</v>
      </c>
      <c r="D137" s="71">
        <v>458</v>
      </c>
      <c r="E137" s="71">
        <v>458</v>
      </c>
      <c r="F137" s="69" t="s">
        <v>455</v>
      </c>
      <c r="G137" s="69" t="s">
        <v>791</v>
      </c>
      <c r="H137" s="69" t="s">
        <v>792</v>
      </c>
      <c r="I137" s="72" t="s">
        <v>793</v>
      </c>
      <c r="J137" s="69" t="s">
        <v>794</v>
      </c>
      <c r="K137" s="69"/>
    </row>
    <row r="138" spans="1:11" ht="144" hidden="1" outlineLevel="1">
      <c r="A138" s="69" t="s">
        <v>790</v>
      </c>
      <c r="B138" s="70" t="s">
        <v>340</v>
      </c>
      <c r="C138" s="71">
        <v>1219</v>
      </c>
      <c r="D138" s="71">
        <v>1219</v>
      </c>
      <c r="E138" s="71">
        <v>1219</v>
      </c>
      <c r="F138" s="69" t="s">
        <v>455</v>
      </c>
      <c r="G138" s="69" t="s">
        <v>485</v>
      </c>
      <c r="H138" s="69" t="s">
        <v>795</v>
      </c>
      <c r="I138" s="72" t="s">
        <v>796</v>
      </c>
      <c r="J138" s="69" t="s">
        <v>797</v>
      </c>
      <c r="K138" s="69"/>
    </row>
    <row r="139" spans="1:11" ht="115.2" hidden="1" outlineLevel="1">
      <c r="A139" s="69" t="s">
        <v>798</v>
      </c>
      <c r="B139" s="70" t="s">
        <v>340</v>
      </c>
      <c r="C139" s="71">
        <v>254</v>
      </c>
      <c r="D139" s="71">
        <v>254</v>
      </c>
      <c r="E139" s="71">
        <v>254</v>
      </c>
      <c r="F139" s="69" t="s">
        <v>341</v>
      </c>
      <c r="G139" s="69" t="s">
        <v>799</v>
      </c>
      <c r="H139" s="69" t="s">
        <v>800</v>
      </c>
      <c r="I139" s="72" t="s">
        <v>801</v>
      </c>
      <c r="J139" s="69"/>
      <c r="K139" s="69" t="s">
        <v>802</v>
      </c>
    </row>
    <row r="140" spans="1:11" ht="230.4" hidden="1" outlineLevel="1">
      <c r="A140" s="69" t="s">
        <v>798</v>
      </c>
      <c r="B140" s="70" t="s">
        <v>340</v>
      </c>
      <c r="C140" s="71">
        <v>550</v>
      </c>
      <c r="D140" s="71">
        <v>550</v>
      </c>
      <c r="E140" s="71">
        <v>550</v>
      </c>
      <c r="F140" s="69" t="s">
        <v>341</v>
      </c>
      <c r="G140" s="69" t="s">
        <v>803</v>
      </c>
      <c r="H140" s="69" t="s">
        <v>804</v>
      </c>
      <c r="I140" s="72" t="s">
        <v>805</v>
      </c>
      <c r="J140" s="69"/>
      <c r="K140" s="69" t="s">
        <v>806</v>
      </c>
    </row>
    <row r="141" spans="1:11" ht="129.6" hidden="1" outlineLevel="1">
      <c r="A141" s="69" t="s">
        <v>807</v>
      </c>
      <c r="B141" s="70" t="s">
        <v>263</v>
      </c>
      <c r="C141" s="71">
        <v>200</v>
      </c>
      <c r="D141" s="71">
        <v>200</v>
      </c>
      <c r="E141" s="71">
        <v>200</v>
      </c>
      <c r="F141" s="69" t="s">
        <v>305</v>
      </c>
      <c r="G141" s="96" t="s">
        <v>808</v>
      </c>
      <c r="H141" s="69" t="s">
        <v>809</v>
      </c>
      <c r="I141" s="75" t="s">
        <v>810</v>
      </c>
      <c r="J141" s="65" t="s">
        <v>811</v>
      </c>
      <c r="K141" s="96" t="s">
        <v>812</v>
      </c>
    </row>
    <row r="142" spans="1:11" ht="129.6" hidden="1" outlineLevel="1">
      <c r="A142" s="69" t="s">
        <v>807</v>
      </c>
      <c r="B142" s="70" t="s">
        <v>340</v>
      </c>
      <c r="C142" s="71">
        <v>1100</v>
      </c>
      <c r="D142" s="71">
        <v>1100</v>
      </c>
      <c r="E142" s="71">
        <v>1100</v>
      </c>
      <c r="F142" s="69" t="s">
        <v>341</v>
      </c>
      <c r="G142" s="69" t="s">
        <v>813</v>
      </c>
      <c r="H142" s="69" t="s">
        <v>814</v>
      </c>
      <c r="I142" s="72" t="s">
        <v>815</v>
      </c>
      <c r="J142" s="65" t="s">
        <v>816</v>
      </c>
      <c r="K142" s="69" t="s">
        <v>817</v>
      </c>
    </row>
    <row r="143" spans="1:11" ht="129.6" hidden="1" outlineLevel="1">
      <c r="A143" s="69" t="s">
        <v>807</v>
      </c>
      <c r="B143" s="70" t="s">
        <v>340</v>
      </c>
      <c r="C143" s="71">
        <v>220</v>
      </c>
      <c r="D143" s="71">
        <v>240</v>
      </c>
      <c r="E143" s="71">
        <v>260</v>
      </c>
      <c r="F143" s="69" t="s">
        <v>341</v>
      </c>
      <c r="G143" s="69" t="s">
        <v>818</v>
      </c>
      <c r="H143" s="69" t="s">
        <v>819</v>
      </c>
      <c r="I143" s="72" t="s">
        <v>820</v>
      </c>
      <c r="J143" s="65" t="s">
        <v>821</v>
      </c>
      <c r="K143" s="69" t="s">
        <v>817</v>
      </c>
    </row>
    <row r="144" spans="1:11" ht="172.8" hidden="1" outlineLevel="1">
      <c r="A144" s="69" t="s">
        <v>807</v>
      </c>
      <c r="B144" s="70" t="s">
        <v>381</v>
      </c>
      <c r="C144" s="71">
        <v>360</v>
      </c>
      <c r="D144" s="71">
        <v>360</v>
      </c>
      <c r="E144" s="71">
        <v>360</v>
      </c>
      <c r="F144" s="69" t="s">
        <v>382</v>
      </c>
      <c r="G144" s="69" t="s">
        <v>822</v>
      </c>
      <c r="H144" s="69" t="s">
        <v>823</v>
      </c>
      <c r="I144" s="72" t="s">
        <v>824</v>
      </c>
      <c r="J144" s="65" t="s">
        <v>825</v>
      </c>
      <c r="K144" s="69" t="s">
        <v>826</v>
      </c>
    </row>
    <row r="145" spans="1:11" ht="115.2" hidden="1" outlineLevel="1">
      <c r="A145" s="69" t="s">
        <v>827</v>
      </c>
      <c r="B145" s="70" t="s">
        <v>340</v>
      </c>
      <c r="C145" s="71">
        <v>175</v>
      </c>
      <c r="D145" s="71">
        <v>175</v>
      </c>
      <c r="E145" s="71">
        <v>175</v>
      </c>
      <c r="F145" s="69" t="s">
        <v>455</v>
      </c>
      <c r="G145" s="69" t="s">
        <v>828</v>
      </c>
      <c r="H145" s="69" t="s">
        <v>829</v>
      </c>
      <c r="I145" s="72" t="s">
        <v>830</v>
      </c>
      <c r="J145" s="69" t="s">
        <v>769</v>
      </c>
      <c r="K145" s="69" t="s">
        <v>831</v>
      </c>
    </row>
    <row r="146" spans="1:11" ht="115.2" hidden="1" outlineLevel="1">
      <c r="A146" s="69" t="s">
        <v>827</v>
      </c>
      <c r="B146" s="70" t="s">
        <v>340</v>
      </c>
      <c r="C146" s="71">
        <v>55</v>
      </c>
      <c r="D146" s="71">
        <v>60</v>
      </c>
      <c r="E146" s="71">
        <v>65</v>
      </c>
      <c r="F146" s="69" t="s">
        <v>455</v>
      </c>
      <c r="G146" s="69" t="s">
        <v>485</v>
      </c>
      <c r="H146" s="69" t="s">
        <v>832</v>
      </c>
      <c r="I146" s="72" t="s">
        <v>833</v>
      </c>
      <c r="J146" s="69" t="s">
        <v>769</v>
      </c>
      <c r="K146" s="73" t="s">
        <v>831</v>
      </c>
    </row>
    <row r="147" spans="1:11" ht="115.2" hidden="1" outlineLevel="1">
      <c r="A147" s="69" t="s">
        <v>827</v>
      </c>
      <c r="B147" s="70" t="s">
        <v>340</v>
      </c>
      <c r="C147" s="71">
        <v>55</v>
      </c>
      <c r="D147" s="71">
        <v>60</v>
      </c>
      <c r="E147" s="71">
        <v>65</v>
      </c>
      <c r="F147" s="69" t="s">
        <v>455</v>
      </c>
      <c r="G147" s="69" t="s">
        <v>485</v>
      </c>
      <c r="H147" s="69" t="s">
        <v>832</v>
      </c>
      <c r="I147" s="72" t="s">
        <v>834</v>
      </c>
      <c r="J147" s="69" t="s">
        <v>769</v>
      </c>
      <c r="K147" s="73" t="s">
        <v>831</v>
      </c>
    </row>
    <row r="148" spans="1:11" ht="86.4" hidden="1" outlineLevel="1">
      <c r="A148" s="69" t="s">
        <v>827</v>
      </c>
      <c r="B148" s="70" t="s">
        <v>381</v>
      </c>
      <c r="C148" s="71">
        <v>209</v>
      </c>
      <c r="D148" s="71">
        <v>0</v>
      </c>
      <c r="E148" s="71">
        <v>0</v>
      </c>
      <c r="F148" s="69" t="s">
        <v>490</v>
      </c>
      <c r="G148" s="69" t="s">
        <v>835</v>
      </c>
      <c r="H148" s="69" t="s">
        <v>836</v>
      </c>
      <c r="I148" s="72" t="s">
        <v>837</v>
      </c>
      <c r="J148" s="69" t="s">
        <v>769</v>
      </c>
      <c r="K148" s="69" t="s">
        <v>838</v>
      </c>
    </row>
    <row r="149" spans="1:11" ht="144" hidden="1" outlineLevel="1">
      <c r="A149" s="69" t="s">
        <v>839</v>
      </c>
      <c r="B149" s="70" t="s">
        <v>263</v>
      </c>
      <c r="C149" s="71">
        <v>250</v>
      </c>
      <c r="D149" s="71">
        <v>250</v>
      </c>
      <c r="E149" s="71">
        <v>250</v>
      </c>
      <c r="F149" s="69" t="s">
        <v>341</v>
      </c>
      <c r="G149" s="69" t="s">
        <v>840</v>
      </c>
      <c r="H149" s="69" t="s">
        <v>841</v>
      </c>
      <c r="I149" s="72" t="s">
        <v>842</v>
      </c>
      <c r="J149" s="69" t="s">
        <v>840</v>
      </c>
      <c r="K149" s="69" t="s">
        <v>843</v>
      </c>
    </row>
    <row r="150" spans="1:11" ht="201.6" hidden="1" outlineLevel="1">
      <c r="A150" s="69" t="s">
        <v>839</v>
      </c>
      <c r="B150" s="70" t="s">
        <v>340</v>
      </c>
      <c r="C150" s="71">
        <v>700</v>
      </c>
      <c r="D150" s="71">
        <v>700</v>
      </c>
      <c r="E150" s="71">
        <v>700</v>
      </c>
      <c r="F150" s="69" t="s">
        <v>341</v>
      </c>
      <c r="G150" s="69" t="s">
        <v>844</v>
      </c>
      <c r="H150" s="69" t="s">
        <v>845</v>
      </c>
      <c r="I150" s="72" t="s">
        <v>846</v>
      </c>
      <c r="J150" s="69" t="s">
        <v>847</v>
      </c>
      <c r="K150" s="69" t="s">
        <v>848</v>
      </c>
    </row>
    <row r="151" spans="1:11" ht="115.2" hidden="1" outlineLevel="1">
      <c r="A151" s="69" t="s">
        <v>849</v>
      </c>
      <c r="B151" s="70" t="s">
        <v>263</v>
      </c>
      <c r="C151" s="71">
        <v>216</v>
      </c>
      <c r="D151" s="71">
        <v>216</v>
      </c>
      <c r="E151" s="71">
        <v>216</v>
      </c>
      <c r="F151" s="69" t="s">
        <v>548</v>
      </c>
      <c r="G151" s="69" t="s">
        <v>850</v>
      </c>
      <c r="H151" s="69" t="s">
        <v>851</v>
      </c>
      <c r="I151" s="75" t="s">
        <v>852</v>
      </c>
      <c r="J151" s="69" t="s">
        <v>853</v>
      </c>
      <c r="K151" s="69" t="s">
        <v>854</v>
      </c>
    </row>
    <row r="152" spans="1:11" ht="129.6" hidden="1" outlineLevel="1">
      <c r="A152" s="69" t="s">
        <v>849</v>
      </c>
      <c r="B152" s="70" t="s">
        <v>340</v>
      </c>
      <c r="C152" s="71">
        <v>1100</v>
      </c>
      <c r="D152" s="71">
        <v>1100</v>
      </c>
      <c r="E152" s="71">
        <v>1100</v>
      </c>
      <c r="F152" s="69" t="s">
        <v>548</v>
      </c>
      <c r="G152" s="69" t="s">
        <v>855</v>
      </c>
      <c r="H152" s="69" t="s">
        <v>856</v>
      </c>
      <c r="I152" s="75" t="s">
        <v>857</v>
      </c>
      <c r="J152" s="69" t="s">
        <v>858</v>
      </c>
      <c r="K152" s="69" t="s">
        <v>859</v>
      </c>
    </row>
    <row r="153" spans="1:11" collapsed="1">
      <c r="A153" s="76" t="s">
        <v>860</v>
      </c>
      <c r="B153" s="91"/>
      <c r="C153" s="78">
        <f>SUM(C125:C152)</f>
        <v>45978.880000000005</v>
      </c>
      <c r="D153" s="78">
        <f>SUM(D125:D152)</f>
        <v>45299.880000000005</v>
      </c>
      <c r="E153" s="78">
        <f>SUM(E125:E152)</f>
        <v>45329.880000000005</v>
      </c>
      <c r="F153" s="89"/>
      <c r="G153" s="89"/>
      <c r="H153" s="104"/>
      <c r="I153" s="79"/>
      <c r="J153" s="104"/>
      <c r="K153" s="89"/>
    </row>
    <row r="154" spans="1:11" ht="144" hidden="1" outlineLevel="1">
      <c r="A154" s="40" t="s">
        <v>861</v>
      </c>
      <c r="B154" s="105" t="s">
        <v>862</v>
      </c>
      <c r="C154" s="71">
        <v>191.76</v>
      </c>
      <c r="D154" s="81">
        <v>191.76</v>
      </c>
      <c r="E154" s="81">
        <v>191.76</v>
      </c>
      <c r="F154" s="73" t="s">
        <v>305</v>
      </c>
      <c r="G154" s="73" t="s">
        <v>863</v>
      </c>
      <c r="H154" s="106" t="s">
        <v>864</v>
      </c>
      <c r="I154" s="72" t="s">
        <v>865</v>
      </c>
      <c r="J154" s="69" t="s">
        <v>769</v>
      </c>
      <c r="K154" s="69" t="s">
        <v>866</v>
      </c>
    </row>
    <row r="155" spans="1:11" ht="72" hidden="1" outlineLevel="1">
      <c r="A155" s="40" t="s">
        <v>861</v>
      </c>
      <c r="B155" s="80" t="s">
        <v>263</v>
      </c>
      <c r="C155" s="81">
        <v>240</v>
      </c>
      <c r="D155" s="81">
        <v>240</v>
      </c>
      <c r="E155" s="81">
        <v>240</v>
      </c>
      <c r="F155" s="73" t="s">
        <v>305</v>
      </c>
      <c r="G155" s="73" t="s">
        <v>863</v>
      </c>
      <c r="H155" s="106" t="s">
        <v>867</v>
      </c>
      <c r="I155" s="107" t="s">
        <v>868</v>
      </c>
      <c r="J155" s="69" t="s">
        <v>769</v>
      </c>
      <c r="K155" s="69" t="s">
        <v>869</v>
      </c>
    </row>
    <row r="156" spans="1:11" ht="273.60000000000002" hidden="1" outlineLevel="1">
      <c r="A156" s="40" t="s">
        <v>861</v>
      </c>
      <c r="B156" s="80" t="s">
        <v>340</v>
      </c>
      <c r="C156" s="81">
        <v>2310</v>
      </c>
      <c r="D156" s="81">
        <v>2310</v>
      </c>
      <c r="E156" s="81">
        <v>2310</v>
      </c>
      <c r="F156" s="69" t="s">
        <v>341</v>
      </c>
      <c r="G156" s="69" t="s">
        <v>413</v>
      </c>
      <c r="H156" s="69" t="s">
        <v>870</v>
      </c>
      <c r="I156" s="107" t="s">
        <v>871</v>
      </c>
      <c r="J156" s="69" t="s">
        <v>872</v>
      </c>
      <c r="K156" s="69" t="s">
        <v>873</v>
      </c>
    </row>
    <row r="157" spans="1:11" ht="216" hidden="1" outlineLevel="1">
      <c r="A157" s="40" t="s">
        <v>861</v>
      </c>
      <c r="B157" s="80" t="s">
        <v>340</v>
      </c>
      <c r="C157" s="71">
        <v>840</v>
      </c>
      <c r="D157" s="81">
        <v>840</v>
      </c>
      <c r="E157" s="81">
        <v>840</v>
      </c>
      <c r="F157" s="69" t="s">
        <v>341</v>
      </c>
      <c r="G157" s="69" t="s">
        <v>413</v>
      </c>
      <c r="H157" s="69" t="s">
        <v>874</v>
      </c>
      <c r="I157" s="107" t="s">
        <v>875</v>
      </c>
      <c r="J157" s="69" t="s">
        <v>769</v>
      </c>
      <c r="K157" s="69" t="s">
        <v>876</v>
      </c>
    </row>
    <row r="158" spans="1:11" ht="230.4" hidden="1" outlineLevel="1">
      <c r="A158" s="40" t="s">
        <v>861</v>
      </c>
      <c r="B158" s="80" t="s">
        <v>340</v>
      </c>
      <c r="C158" s="71">
        <v>864</v>
      </c>
      <c r="D158" s="81">
        <v>864</v>
      </c>
      <c r="E158" s="81">
        <v>864</v>
      </c>
      <c r="F158" s="69" t="s">
        <v>341</v>
      </c>
      <c r="G158" s="69" t="s">
        <v>413</v>
      </c>
      <c r="H158" s="69" t="s">
        <v>877</v>
      </c>
      <c r="I158" s="107" t="s">
        <v>878</v>
      </c>
      <c r="J158" s="69" t="s">
        <v>769</v>
      </c>
      <c r="K158" s="69" t="s">
        <v>866</v>
      </c>
    </row>
    <row r="159" spans="1:11" ht="72" hidden="1" outlineLevel="1">
      <c r="A159" s="40" t="s">
        <v>861</v>
      </c>
      <c r="B159" s="80" t="s">
        <v>340</v>
      </c>
      <c r="C159" s="81">
        <v>108</v>
      </c>
      <c r="D159" s="81">
        <v>108</v>
      </c>
      <c r="E159" s="81">
        <v>108</v>
      </c>
      <c r="F159" s="73" t="s">
        <v>341</v>
      </c>
      <c r="G159" s="73" t="s">
        <v>413</v>
      </c>
      <c r="H159" s="106" t="s">
        <v>879</v>
      </c>
      <c r="I159" s="107" t="s">
        <v>880</v>
      </c>
      <c r="J159" s="69" t="s">
        <v>769</v>
      </c>
      <c r="K159" s="69" t="s">
        <v>866</v>
      </c>
    </row>
    <row r="160" spans="1:11" ht="216" hidden="1" outlineLevel="1">
      <c r="A160" s="40" t="s">
        <v>861</v>
      </c>
      <c r="B160" s="80" t="s">
        <v>294</v>
      </c>
      <c r="C160" s="81">
        <v>10000</v>
      </c>
      <c r="D160" s="81">
        <v>9500</v>
      </c>
      <c r="E160" s="81">
        <v>9500</v>
      </c>
      <c r="F160" s="69" t="s">
        <v>295</v>
      </c>
      <c r="G160" s="69" t="s">
        <v>399</v>
      </c>
      <c r="H160" s="69" t="s">
        <v>400</v>
      </c>
      <c r="I160" s="73"/>
      <c r="J160" s="69" t="s">
        <v>401</v>
      </c>
      <c r="K160" s="69"/>
    </row>
    <row r="161" spans="1:11" ht="28.8" hidden="1" outlineLevel="1">
      <c r="A161" s="40" t="s">
        <v>861</v>
      </c>
      <c r="B161" s="80" t="s">
        <v>381</v>
      </c>
      <c r="C161" s="81">
        <v>200</v>
      </c>
      <c r="D161" s="81">
        <v>200</v>
      </c>
      <c r="E161" s="81">
        <v>200</v>
      </c>
      <c r="F161" s="69" t="s">
        <v>382</v>
      </c>
      <c r="G161" s="69"/>
      <c r="H161" s="69" t="s">
        <v>881</v>
      </c>
      <c r="I161" s="107"/>
      <c r="J161" s="69" t="s">
        <v>882</v>
      </c>
      <c r="K161" s="69"/>
    </row>
    <row r="162" spans="1:11" ht="129.6" hidden="1" outlineLevel="1">
      <c r="A162" s="40" t="s">
        <v>861</v>
      </c>
      <c r="B162" s="83" t="s">
        <v>183</v>
      </c>
      <c r="C162" s="81">
        <v>19000</v>
      </c>
      <c r="D162" s="81">
        <v>19000</v>
      </c>
      <c r="E162" s="81">
        <v>19000</v>
      </c>
      <c r="F162" s="40" t="s">
        <v>403</v>
      </c>
      <c r="G162" s="40" t="s">
        <v>403</v>
      </c>
      <c r="H162" s="40" t="s">
        <v>404</v>
      </c>
      <c r="I162" s="48"/>
      <c r="J162" s="40" t="s">
        <v>401</v>
      </c>
      <c r="K162" s="40"/>
    </row>
    <row r="163" spans="1:11" ht="100.8" hidden="1" outlineLevel="1">
      <c r="A163" s="40" t="s">
        <v>883</v>
      </c>
      <c r="B163" s="70" t="s">
        <v>340</v>
      </c>
      <c r="C163" s="71">
        <v>200</v>
      </c>
      <c r="D163" s="71">
        <v>200</v>
      </c>
      <c r="E163" s="71">
        <v>200</v>
      </c>
      <c r="F163" s="69" t="s">
        <v>455</v>
      </c>
      <c r="G163" s="69" t="s">
        <v>884</v>
      </c>
      <c r="H163" s="69" t="s">
        <v>885</v>
      </c>
      <c r="I163" s="72" t="s">
        <v>886</v>
      </c>
      <c r="J163" s="69" t="s">
        <v>887</v>
      </c>
      <c r="K163" s="69" t="s">
        <v>888</v>
      </c>
    </row>
    <row r="164" spans="1:11" ht="43.2" hidden="1" outlineLevel="1">
      <c r="A164" s="40" t="s">
        <v>889</v>
      </c>
      <c r="B164" s="70" t="s">
        <v>263</v>
      </c>
      <c r="C164" s="71">
        <v>119.76</v>
      </c>
      <c r="D164" s="71">
        <v>119.76</v>
      </c>
      <c r="E164" s="71">
        <v>119.76</v>
      </c>
      <c r="F164" s="69" t="s">
        <v>890</v>
      </c>
      <c r="G164" s="69" t="s">
        <v>891</v>
      </c>
      <c r="H164" s="69" t="s">
        <v>892</v>
      </c>
      <c r="I164" s="107" t="s">
        <v>893</v>
      </c>
      <c r="J164" s="69" t="s">
        <v>887</v>
      </c>
      <c r="K164" s="69" t="s">
        <v>894</v>
      </c>
    </row>
    <row r="165" spans="1:11" ht="86.4" hidden="1" outlineLevel="1">
      <c r="A165" s="40" t="s">
        <v>889</v>
      </c>
      <c r="B165" s="70" t="s">
        <v>340</v>
      </c>
      <c r="C165" s="71">
        <v>350</v>
      </c>
      <c r="D165" s="71">
        <v>350</v>
      </c>
      <c r="E165" s="71">
        <v>350</v>
      </c>
      <c r="F165" s="69" t="s">
        <v>895</v>
      </c>
      <c r="G165" s="69" t="s">
        <v>554</v>
      </c>
      <c r="H165" s="69" t="s">
        <v>896</v>
      </c>
      <c r="I165" s="75" t="s">
        <v>897</v>
      </c>
      <c r="J165" s="69" t="s">
        <v>887</v>
      </c>
      <c r="K165" s="69" t="s">
        <v>898</v>
      </c>
    </row>
    <row r="166" spans="1:11" ht="187.2" hidden="1" outlineLevel="1">
      <c r="A166" s="40" t="s">
        <v>889</v>
      </c>
      <c r="B166" s="70" t="s">
        <v>340</v>
      </c>
      <c r="C166" s="71">
        <v>840</v>
      </c>
      <c r="D166" s="71">
        <v>840</v>
      </c>
      <c r="E166" s="71">
        <v>840</v>
      </c>
      <c r="F166" s="69" t="s">
        <v>895</v>
      </c>
      <c r="G166" s="69" t="s">
        <v>413</v>
      </c>
      <c r="H166" s="69" t="s">
        <v>899</v>
      </c>
      <c r="I166" s="72" t="s">
        <v>900</v>
      </c>
      <c r="J166" s="69" t="s">
        <v>901</v>
      </c>
      <c r="K166" s="69" t="s">
        <v>902</v>
      </c>
    </row>
    <row r="167" spans="1:11" ht="57.6" hidden="1" outlineLevel="1">
      <c r="A167" s="40" t="s">
        <v>889</v>
      </c>
      <c r="B167" s="70" t="s">
        <v>381</v>
      </c>
      <c r="C167" s="71">
        <v>100</v>
      </c>
      <c r="D167" s="71">
        <v>100</v>
      </c>
      <c r="E167" s="71">
        <v>100</v>
      </c>
      <c r="F167" s="69" t="s">
        <v>903</v>
      </c>
      <c r="G167" s="69" t="s">
        <v>904</v>
      </c>
      <c r="H167" s="69" t="s">
        <v>905</v>
      </c>
      <c r="I167" s="72"/>
      <c r="J167" s="69"/>
      <c r="K167" s="69"/>
    </row>
    <row r="168" spans="1:11" ht="57.6" hidden="1" outlineLevel="1">
      <c r="A168" s="40" t="s">
        <v>889</v>
      </c>
      <c r="B168" s="70" t="s">
        <v>153</v>
      </c>
      <c r="C168" s="71">
        <v>118.8</v>
      </c>
      <c r="D168" s="71">
        <v>118.8</v>
      </c>
      <c r="E168" s="71">
        <v>118.8</v>
      </c>
      <c r="F168" s="69" t="s">
        <v>637</v>
      </c>
      <c r="G168" s="69" t="s">
        <v>906</v>
      </c>
      <c r="H168" s="69" t="s">
        <v>907</v>
      </c>
      <c r="I168" s="72" t="s">
        <v>908</v>
      </c>
      <c r="J168" s="69" t="s">
        <v>887</v>
      </c>
      <c r="K168" s="69" t="s">
        <v>894</v>
      </c>
    </row>
    <row r="169" spans="1:11" ht="43.2" hidden="1" outlineLevel="1">
      <c r="A169" s="40" t="s">
        <v>909</v>
      </c>
      <c r="B169" s="70" t="s">
        <v>340</v>
      </c>
      <c r="C169" s="71">
        <v>381.84</v>
      </c>
      <c r="D169" s="71">
        <v>381.84</v>
      </c>
      <c r="E169" s="71">
        <v>381.84</v>
      </c>
      <c r="F169" s="69" t="s">
        <v>341</v>
      </c>
      <c r="G169" s="69" t="s">
        <v>585</v>
      </c>
      <c r="H169" s="69" t="s">
        <v>910</v>
      </c>
      <c r="I169" s="72" t="s">
        <v>911</v>
      </c>
      <c r="J169" s="69" t="s">
        <v>769</v>
      </c>
      <c r="K169" s="69" t="s">
        <v>912</v>
      </c>
    </row>
    <row r="170" spans="1:11" ht="43.2" hidden="1" outlineLevel="1">
      <c r="A170" s="40" t="s">
        <v>909</v>
      </c>
      <c r="B170" s="70" t="s">
        <v>340</v>
      </c>
      <c r="C170" s="71">
        <v>180.82</v>
      </c>
      <c r="D170" s="71">
        <v>180.82</v>
      </c>
      <c r="E170" s="71">
        <v>180.82</v>
      </c>
      <c r="F170" s="69" t="s">
        <v>341</v>
      </c>
      <c r="G170" s="69" t="s">
        <v>913</v>
      </c>
      <c r="H170" s="69" t="s">
        <v>910</v>
      </c>
      <c r="I170" s="72" t="s">
        <v>914</v>
      </c>
      <c r="J170" s="69" t="s">
        <v>769</v>
      </c>
      <c r="K170" s="69" t="s">
        <v>915</v>
      </c>
    </row>
    <row r="171" spans="1:11" ht="72" hidden="1" outlineLevel="1">
      <c r="A171" s="40" t="s">
        <v>909</v>
      </c>
      <c r="B171" s="70" t="s">
        <v>340</v>
      </c>
      <c r="C171" s="71">
        <v>72</v>
      </c>
      <c r="D171" s="71">
        <v>72</v>
      </c>
      <c r="E171" s="71">
        <v>72</v>
      </c>
      <c r="F171" s="69" t="s">
        <v>341</v>
      </c>
      <c r="G171" s="69" t="s">
        <v>913</v>
      </c>
      <c r="H171" s="69" t="s">
        <v>916</v>
      </c>
      <c r="I171" s="72" t="s">
        <v>917</v>
      </c>
      <c r="J171" s="69" t="s">
        <v>769</v>
      </c>
      <c r="K171" s="69" t="s">
        <v>912</v>
      </c>
    </row>
    <row r="172" spans="1:11" ht="72" hidden="1" outlineLevel="1">
      <c r="A172" s="40" t="s">
        <v>909</v>
      </c>
      <c r="B172" s="70" t="s">
        <v>153</v>
      </c>
      <c r="C172" s="71">
        <v>118.8</v>
      </c>
      <c r="D172" s="71">
        <v>118.8</v>
      </c>
      <c r="E172" s="71">
        <v>118.8</v>
      </c>
      <c r="F172" s="69" t="s">
        <v>637</v>
      </c>
      <c r="G172" s="69" t="s">
        <v>918</v>
      </c>
      <c r="H172" s="69" t="s">
        <v>919</v>
      </c>
      <c r="I172" s="72" t="s">
        <v>920</v>
      </c>
      <c r="J172" s="69" t="s">
        <v>769</v>
      </c>
      <c r="K172" s="69" t="s">
        <v>912</v>
      </c>
    </row>
    <row r="173" spans="1:11" ht="86.4" hidden="1" outlineLevel="1">
      <c r="A173" s="40" t="s">
        <v>921</v>
      </c>
      <c r="B173" s="70" t="s">
        <v>340</v>
      </c>
      <c r="C173" s="71">
        <v>200</v>
      </c>
      <c r="D173" s="71">
        <v>200</v>
      </c>
      <c r="E173" s="71">
        <v>200</v>
      </c>
      <c r="F173" s="69" t="s">
        <v>341</v>
      </c>
      <c r="G173" s="69" t="s">
        <v>391</v>
      </c>
      <c r="H173" s="69" t="s">
        <v>695</v>
      </c>
      <c r="I173" s="72" t="s">
        <v>922</v>
      </c>
      <c r="J173" s="69"/>
      <c r="K173" s="69" t="s">
        <v>562</v>
      </c>
    </row>
    <row r="174" spans="1:11" ht="144" hidden="1" outlineLevel="1">
      <c r="A174" s="40" t="s">
        <v>921</v>
      </c>
      <c r="B174" s="70" t="s">
        <v>340</v>
      </c>
      <c r="C174" s="71">
        <v>260</v>
      </c>
      <c r="D174" s="71">
        <v>260</v>
      </c>
      <c r="E174" s="71">
        <v>260</v>
      </c>
      <c r="F174" s="69" t="s">
        <v>341</v>
      </c>
      <c r="G174" s="69" t="s">
        <v>413</v>
      </c>
      <c r="H174" s="69" t="s">
        <v>923</v>
      </c>
      <c r="I174" s="72" t="s">
        <v>924</v>
      </c>
      <c r="J174" s="69"/>
      <c r="K174" s="69" t="s">
        <v>562</v>
      </c>
    </row>
    <row r="175" spans="1:11" ht="172.8" hidden="1" outlineLevel="1">
      <c r="A175" s="40" t="s">
        <v>921</v>
      </c>
      <c r="B175" s="102" t="s">
        <v>340</v>
      </c>
      <c r="C175" s="108">
        <v>240</v>
      </c>
      <c r="D175" s="108">
        <v>240</v>
      </c>
      <c r="E175" s="108">
        <v>240</v>
      </c>
      <c r="F175" s="109" t="s">
        <v>341</v>
      </c>
      <c r="G175" s="109" t="s">
        <v>413</v>
      </c>
      <c r="H175" s="109" t="s">
        <v>925</v>
      </c>
      <c r="I175" s="110" t="s">
        <v>926</v>
      </c>
      <c r="J175" s="109" t="s">
        <v>927</v>
      </c>
      <c r="K175" s="109" t="s">
        <v>928</v>
      </c>
    </row>
    <row r="176" spans="1:11" ht="158.4" hidden="1" outlineLevel="1">
      <c r="A176" s="40" t="s">
        <v>921</v>
      </c>
      <c r="B176" s="102" t="s">
        <v>340</v>
      </c>
      <c r="C176" s="108">
        <v>660</v>
      </c>
      <c r="D176" s="108">
        <v>660</v>
      </c>
      <c r="E176" s="108">
        <v>660</v>
      </c>
      <c r="F176" s="109" t="s">
        <v>341</v>
      </c>
      <c r="G176" s="109" t="s">
        <v>413</v>
      </c>
      <c r="H176" s="109" t="s">
        <v>929</v>
      </c>
      <c r="I176" s="110" t="s">
        <v>930</v>
      </c>
      <c r="J176" s="109" t="s">
        <v>931</v>
      </c>
      <c r="K176" s="109" t="s">
        <v>932</v>
      </c>
    </row>
    <row r="177" spans="1:11" ht="129.6" hidden="1" outlineLevel="1">
      <c r="A177" s="40" t="s">
        <v>921</v>
      </c>
      <c r="B177" s="70" t="s">
        <v>340</v>
      </c>
      <c r="C177" s="47">
        <v>240</v>
      </c>
      <c r="D177" s="71">
        <v>240</v>
      </c>
      <c r="E177" s="71">
        <v>240</v>
      </c>
      <c r="F177" s="69" t="s">
        <v>341</v>
      </c>
      <c r="G177" s="69"/>
      <c r="H177" s="73" t="s">
        <v>933</v>
      </c>
      <c r="I177" s="111" t="s">
        <v>934</v>
      </c>
      <c r="J177" s="69" t="s">
        <v>935</v>
      </c>
      <c r="K177" s="69" t="s">
        <v>932</v>
      </c>
    </row>
    <row r="178" spans="1:11" ht="72" hidden="1" outlineLevel="1">
      <c r="A178" s="40" t="s">
        <v>921</v>
      </c>
      <c r="B178" s="70" t="s">
        <v>153</v>
      </c>
      <c r="C178" s="81">
        <v>118.8</v>
      </c>
      <c r="D178" s="71">
        <v>118.8</v>
      </c>
      <c r="E178" s="81">
        <v>118.8</v>
      </c>
      <c r="F178" s="69" t="s">
        <v>154</v>
      </c>
      <c r="G178" s="69" t="s">
        <v>936</v>
      </c>
      <c r="H178" s="69" t="s">
        <v>937</v>
      </c>
      <c r="I178" s="111" t="s">
        <v>938</v>
      </c>
      <c r="J178" s="69"/>
      <c r="K178" s="69" t="s">
        <v>562</v>
      </c>
    </row>
    <row r="179" spans="1:11" ht="201.6" hidden="1" outlineLevel="1">
      <c r="A179" s="40" t="s">
        <v>939</v>
      </c>
      <c r="B179" s="70" t="s">
        <v>340</v>
      </c>
      <c r="C179" s="71">
        <v>1500</v>
      </c>
      <c r="D179" s="71">
        <v>1500</v>
      </c>
      <c r="E179" s="71">
        <v>1000</v>
      </c>
      <c r="F179" s="69" t="s">
        <v>455</v>
      </c>
      <c r="G179" s="69" t="s">
        <v>485</v>
      </c>
      <c r="H179" s="69" t="s">
        <v>940</v>
      </c>
      <c r="I179" s="73" t="s">
        <v>941</v>
      </c>
      <c r="J179" s="69"/>
      <c r="K179" s="69"/>
    </row>
    <row r="180" spans="1:11" ht="115.2" hidden="1" outlineLevel="1">
      <c r="A180" s="40" t="s">
        <v>939</v>
      </c>
      <c r="B180" s="70" t="s">
        <v>340</v>
      </c>
      <c r="C180" s="71">
        <v>500</v>
      </c>
      <c r="D180" s="71">
        <v>500</v>
      </c>
      <c r="E180" s="71">
        <v>500</v>
      </c>
      <c r="F180" s="69" t="s">
        <v>455</v>
      </c>
      <c r="G180" s="69" t="s">
        <v>942</v>
      </c>
      <c r="H180" s="69" t="s">
        <v>943</v>
      </c>
      <c r="I180" s="73" t="s">
        <v>944</v>
      </c>
      <c r="J180" s="69"/>
      <c r="K180" s="69"/>
    </row>
    <row r="181" spans="1:11" ht="86.4" hidden="1" outlineLevel="1">
      <c r="A181" s="40" t="s">
        <v>945</v>
      </c>
      <c r="B181" s="70" t="s">
        <v>340</v>
      </c>
      <c r="C181" s="71">
        <v>400</v>
      </c>
      <c r="D181" s="71">
        <v>400</v>
      </c>
      <c r="E181" s="71">
        <v>400</v>
      </c>
      <c r="F181" s="69" t="s">
        <v>946</v>
      </c>
      <c r="G181" s="69" t="s">
        <v>391</v>
      </c>
      <c r="H181" s="69" t="s">
        <v>947</v>
      </c>
      <c r="I181" s="73" t="s">
        <v>948</v>
      </c>
      <c r="J181" s="69"/>
      <c r="K181" s="69" t="s">
        <v>949</v>
      </c>
    </row>
    <row r="182" spans="1:11" ht="144" hidden="1" outlineLevel="1">
      <c r="A182" s="40" t="s">
        <v>945</v>
      </c>
      <c r="B182" s="70" t="s">
        <v>340</v>
      </c>
      <c r="C182" s="71">
        <v>1000</v>
      </c>
      <c r="D182" s="71"/>
      <c r="E182" s="71"/>
      <c r="F182" s="69" t="s">
        <v>341</v>
      </c>
      <c r="G182" s="69" t="s">
        <v>413</v>
      </c>
      <c r="H182" s="69" t="s">
        <v>950</v>
      </c>
      <c r="I182" s="73" t="s">
        <v>951</v>
      </c>
      <c r="J182" s="69"/>
      <c r="K182" s="69" t="s">
        <v>952</v>
      </c>
    </row>
    <row r="183" spans="1:11" ht="144" hidden="1" outlineLevel="1">
      <c r="A183" s="40" t="s">
        <v>945</v>
      </c>
      <c r="B183" s="70" t="s">
        <v>340</v>
      </c>
      <c r="C183" s="71"/>
      <c r="D183" s="71">
        <v>1000</v>
      </c>
      <c r="E183" s="71">
        <v>1000</v>
      </c>
      <c r="F183" s="69" t="s">
        <v>341</v>
      </c>
      <c r="G183" s="69" t="s">
        <v>413</v>
      </c>
      <c r="H183" s="69" t="s">
        <v>950</v>
      </c>
      <c r="I183" s="73"/>
      <c r="J183" s="69" t="s">
        <v>953</v>
      </c>
      <c r="K183" s="69"/>
    </row>
    <row r="184" spans="1:11" ht="57.6" hidden="1" outlineLevel="1">
      <c r="A184" s="40" t="s">
        <v>945</v>
      </c>
      <c r="B184" s="70" t="s">
        <v>381</v>
      </c>
      <c r="C184" s="71">
        <v>100</v>
      </c>
      <c r="D184" s="71">
        <v>100</v>
      </c>
      <c r="E184" s="71">
        <v>100</v>
      </c>
      <c r="F184" s="69" t="s">
        <v>382</v>
      </c>
      <c r="G184" s="69" t="s">
        <v>881</v>
      </c>
      <c r="H184" s="69" t="s">
        <v>954</v>
      </c>
      <c r="I184" s="72"/>
      <c r="J184" s="69"/>
      <c r="K184" s="69" t="s">
        <v>955</v>
      </c>
    </row>
    <row r="185" spans="1:11" ht="72" hidden="1" outlineLevel="1">
      <c r="A185" s="40" t="s">
        <v>945</v>
      </c>
      <c r="B185" s="70" t="s">
        <v>153</v>
      </c>
      <c r="C185" s="71">
        <v>400</v>
      </c>
      <c r="D185" s="71">
        <v>400</v>
      </c>
      <c r="E185" s="71">
        <v>400</v>
      </c>
      <c r="F185" s="69" t="s">
        <v>956</v>
      </c>
      <c r="G185" s="69" t="s">
        <v>957</v>
      </c>
      <c r="H185" s="69" t="s">
        <v>958</v>
      </c>
      <c r="I185" s="73" t="s">
        <v>959</v>
      </c>
      <c r="J185" s="69"/>
      <c r="K185" s="69"/>
    </row>
    <row r="186" spans="1:11" ht="86.4" hidden="1" outlineLevel="1">
      <c r="A186" s="40" t="s">
        <v>960</v>
      </c>
      <c r="B186" s="70" t="s">
        <v>340</v>
      </c>
      <c r="C186" s="71">
        <v>600</v>
      </c>
      <c r="D186" s="71">
        <v>600</v>
      </c>
      <c r="E186" s="71">
        <v>600</v>
      </c>
      <c r="F186" s="69" t="s">
        <v>341</v>
      </c>
      <c r="G186" s="69" t="s">
        <v>391</v>
      </c>
      <c r="H186" s="69" t="s">
        <v>695</v>
      </c>
      <c r="I186" s="72" t="s">
        <v>961</v>
      </c>
      <c r="J186" s="69" t="s">
        <v>962</v>
      </c>
      <c r="K186" s="69" t="s">
        <v>963</v>
      </c>
    </row>
    <row r="187" spans="1:11" ht="57.6" hidden="1" outlineLevel="1">
      <c r="A187" s="40" t="s">
        <v>960</v>
      </c>
      <c r="B187" s="70" t="s">
        <v>153</v>
      </c>
      <c r="C187" s="71">
        <v>130</v>
      </c>
      <c r="D187" s="71">
        <v>130</v>
      </c>
      <c r="E187" s="71">
        <v>130</v>
      </c>
      <c r="F187" s="69" t="s">
        <v>964</v>
      </c>
      <c r="G187" s="69" t="s">
        <v>965</v>
      </c>
      <c r="H187" s="69" t="s">
        <v>966</v>
      </c>
      <c r="I187" s="75" t="s">
        <v>967</v>
      </c>
      <c r="J187" s="69" t="s">
        <v>968</v>
      </c>
      <c r="K187" s="69" t="s">
        <v>969</v>
      </c>
    </row>
    <row r="188" spans="1:11" ht="187.2" hidden="1" outlineLevel="1">
      <c r="A188" s="40" t="s">
        <v>970</v>
      </c>
      <c r="B188" s="70" t="s">
        <v>340</v>
      </c>
      <c r="C188" s="71">
        <v>1550</v>
      </c>
      <c r="D188" s="71">
        <v>1550</v>
      </c>
      <c r="E188" s="71">
        <v>1550</v>
      </c>
      <c r="F188" s="69" t="s">
        <v>341</v>
      </c>
      <c r="G188" s="69" t="s">
        <v>971</v>
      </c>
      <c r="H188" s="69" t="s">
        <v>972</v>
      </c>
      <c r="I188" s="106"/>
      <c r="J188" s="69"/>
      <c r="K188" s="69"/>
    </row>
    <row r="189" spans="1:11" ht="129.6" hidden="1" outlineLevel="1">
      <c r="A189" s="40" t="s">
        <v>970</v>
      </c>
      <c r="B189" s="70" t="s">
        <v>340</v>
      </c>
      <c r="C189" s="71">
        <v>550</v>
      </c>
      <c r="D189" s="71">
        <v>550</v>
      </c>
      <c r="E189" s="71">
        <v>550</v>
      </c>
      <c r="F189" s="69" t="s">
        <v>548</v>
      </c>
      <c r="G189" s="69" t="s">
        <v>973</v>
      </c>
      <c r="H189" s="69" t="s">
        <v>974</v>
      </c>
      <c r="I189" s="73"/>
      <c r="J189" s="69"/>
      <c r="K189" s="69" t="s">
        <v>975</v>
      </c>
    </row>
    <row r="190" spans="1:11" ht="72" hidden="1" outlineLevel="1">
      <c r="A190" s="40" t="s">
        <v>970</v>
      </c>
      <c r="B190" s="70" t="s">
        <v>340</v>
      </c>
      <c r="C190" s="71">
        <v>650</v>
      </c>
      <c r="D190" s="71">
        <v>650</v>
      </c>
      <c r="E190" s="71">
        <v>650</v>
      </c>
      <c r="F190" s="69" t="s">
        <v>341</v>
      </c>
      <c r="G190" s="69" t="s">
        <v>413</v>
      </c>
      <c r="H190" s="69" t="s">
        <v>555</v>
      </c>
      <c r="I190" s="73" t="s">
        <v>976</v>
      </c>
      <c r="J190" s="69"/>
      <c r="K190" s="69" t="s">
        <v>977</v>
      </c>
    </row>
    <row r="191" spans="1:11" ht="172.8" hidden="1" outlineLevel="1">
      <c r="A191" s="40" t="s">
        <v>970</v>
      </c>
      <c r="B191" s="70" t="s">
        <v>340</v>
      </c>
      <c r="C191" s="71">
        <v>120</v>
      </c>
      <c r="D191" s="71">
        <v>120</v>
      </c>
      <c r="E191" s="71">
        <v>120</v>
      </c>
      <c r="F191" s="69" t="s">
        <v>341</v>
      </c>
      <c r="G191" s="69" t="s">
        <v>413</v>
      </c>
      <c r="H191" s="69" t="s">
        <v>555</v>
      </c>
      <c r="I191" s="73" t="s">
        <v>978</v>
      </c>
      <c r="J191" s="69"/>
      <c r="K191" s="69" t="s">
        <v>979</v>
      </c>
    </row>
    <row r="192" spans="1:11" ht="144" hidden="1" outlineLevel="1">
      <c r="A192" s="40" t="s">
        <v>970</v>
      </c>
      <c r="B192" s="70" t="s">
        <v>340</v>
      </c>
      <c r="C192" s="71">
        <v>230</v>
      </c>
      <c r="D192" s="71">
        <v>230</v>
      </c>
      <c r="E192" s="71">
        <v>230</v>
      </c>
      <c r="F192" s="69" t="s">
        <v>341</v>
      </c>
      <c r="G192" s="69" t="s">
        <v>413</v>
      </c>
      <c r="H192" s="69" t="s">
        <v>980</v>
      </c>
      <c r="I192" s="73"/>
      <c r="J192" s="69"/>
      <c r="K192" s="69" t="s">
        <v>981</v>
      </c>
    </row>
    <row r="193" spans="1:11" ht="28.8" hidden="1" outlineLevel="1">
      <c r="A193" s="40" t="s">
        <v>970</v>
      </c>
      <c r="B193" s="80" t="s">
        <v>381</v>
      </c>
      <c r="C193" s="81">
        <v>100</v>
      </c>
      <c r="D193" s="81">
        <v>100</v>
      </c>
      <c r="E193" s="81">
        <v>100</v>
      </c>
      <c r="F193" s="73" t="s">
        <v>382</v>
      </c>
      <c r="G193" s="73" t="s">
        <v>881</v>
      </c>
      <c r="H193" s="73" t="s">
        <v>881</v>
      </c>
      <c r="I193" s="75"/>
      <c r="J193" s="69" t="s">
        <v>882</v>
      </c>
      <c r="K193" s="73"/>
    </row>
    <row r="194" spans="1:11" ht="158.4" hidden="1" outlineLevel="1">
      <c r="A194" s="40" t="s">
        <v>970</v>
      </c>
      <c r="B194" s="80" t="s">
        <v>153</v>
      </c>
      <c r="C194" s="81">
        <v>358</v>
      </c>
      <c r="D194" s="81">
        <v>358</v>
      </c>
      <c r="E194" s="81">
        <v>358</v>
      </c>
      <c r="F194" s="73" t="s">
        <v>982</v>
      </c>
      <c r="G194" s="73" t="s">
        <v>983</v>
      </c>
      <c r="H194" s="73" t="s">
        <v>906</v>
      </c>
      <c r="I194" s="75" t="s">
        <v>984</v>
      </c>
      <c r="J194" s="96"/>
      <c r="K194" s="73" t="s">
        <v>985</v>
      </c>
    </row>
    <row r="195" spans="1:11" collapsed="1">
      <c r="A195" s="76" t="s">
        <v>986</v>
      </c>
      <c r="B195" s="86"/>
      <c r="C195" s="87">
        <f>SUM(C154:C194)</f>
        <v>46142.580000000009</v>
      </c>
      <c r="D195" s="87">
        <f>SUM(D154:D194)</f>
        <v>45642.580000000009</v>
      </c>
      <c r="E195" s="87">
        <f>SUM(E154:E194)</f>
        <v>45142.580000000009</v>
      </c>
      <c r="F195" s="85"/>
      <c r="G195" s="85"/>
      <c r="H195" s="85"/>
      <c r="I195" s="112"/>
      <c r="J195" s="99"/>
      <c r="K195" s="85"/>
    </row>
    <row r="196" spans="1:11" ht="187.2" hidden="1" outlineLevel="1">
      <c r="A196" s="40" t="s">
        <v>987</v>
      </c>
      <c r="B196" s="70" t="s">
        <v>340</v>
      </c>
      <c r="C196" s="71">
        <v>180</v>
      </c>
      <c r="D196" s="71">
        <v>180</v>
      </c>
      <c r="E196" s="71">
        <v>180</v>
      </c>
      <c r="F196" s="69" t="s">
        <v>341</v>
      </c>
      <c r="G196" s="69" t="s">
        <v>554</v>
      </c>
      <c r="H196" s="69" t="s">
        <v>988</v>
      </c>
      <c r="I196" s="73" t="s">
        <v>989</v>
      </c>
      <c r="J196" s="69"/>
      <c r="K196" s="69" t="s">
        <v>582</v>
      </c>
    </row>
    <row r="197" spans="1:11" ht="345.6" hidden="1" outlineLevel="1">
      <c r="A197" s="40" t="s">
        <v>987</v>
      </c>
      <c r="B197" s="70" t="s">
        <v>340</v>
      </c>
      <c r="C197" s="71">
        <v>820</v>
      </c>
      <c r="D197" s="71">
        <v>820</v>
      </c>
      <c r="E197" s="71">
        <v>820</v>
      </c>
      <c r="F197" s="69" t="s">
        <v>341</v>
      </c>
      <c r="G197" s="69" t="s">
        <v>413</v>
      </c>
      <c r="H197" s="69" t="s">
        <v>990</v>
      </c>
      <c r="I197" s="73" t="s">
        <v>991</v>
      </c>
      <c r="J197" s="69"/>
      <c r="K197" s="69" t="s">
        <v>582</v>
      </c>
    </row>
    <row r="198" spans="1:11" ht="86.4" hidden="1" outlineLevel="1">
      <c r="A198" s="40" t="s">
        <v>992</v>
      </c>
      <c r="B198" s="70" t="s">
        <v>340</v>
      </c>
      <c r="C198" s="71">
        <v>300</v>
      </c>
      <c r="D198" s="71">
        <v>300</v>
      </c>
      <c r="E198" s="71">
        <v>300</v>
      </c>
      <c r="F198" s="69" t="s">
        <v>341</v>
      </c>
      <c r="G198" s="69" t="s">
        <v>993</v>
      </c>
      <c r="H198" s="69" t="s">
        <v>994</v>
      </c>
      <c r="I198" s="72" t="s">
        <v>995</v>
      </c>
      <c r="J198" s="69" t="s">
        <v>996</v>
      </c>
      <c r="K198" s="69" t="s">
        <v>646</v>
      </c>
    </row>
    <row r="199" spans="1:11" ht="72" hidden="1" outlineLevel="1">
      <c r="A199" s="40" t="s">
        <v>992</v>
      </c>
      <c r="B199" s="70" t="s">
        <v>340</v>
      </c>
      <c r="C199" s="71">
        <v>750</v>
      </c>
      <c r="D199" s="71">
        <v>750</v>
      </c>
      <c r="E199" s="71">
        <v>750</v>
      </c>
      <c r="F199" s="69" t="s">
        <v>341</v>
      </c>
      <c r="G199" s="69" t="s">
        <v>997</v>
      </c>
      <c r="H199" s="69" t="s">
        <v>998</v>
      </c>
      <c r="I199" s="72" t="s">
        <v>999</v>
      </c>
      <c r="J199" s="69" t="s">
        <v>996</v>
      </c>
      <c r="K199" s="69" t="s">
        <v>646</v>
      </c>
    </row>
    <row r="200" spans="1:11" ht="72" hidden="1" outlineLevel="1">
      <c r="A200" s="40" t="s">
        <v>1000</v>
      </c>
      <c r="B200" s="70" t="s">
        <v>340</v>
      </c>
      <c r="C200" s="71">
        <v>1600</v>
      </c>
      <c r="D200" s="71">
        <v>1600</v>
      </c>
      <c r="E200" s="71">
        <v>1600</v>
      </c>
      <c r="F200" s="69" t="s">
        <v>341</v>
      </c>
      <c r="G200" s="69" t="s">
        <v>1001</v>
      </c>
      <c r="H200" s="69" t="s">
        <v>1002</v>
      </c>
      <c r="I200" s="106" t="s">
        <v>1003</v>
      </c>
      <c r="J200" s="69"/>
      <c r="K200" s="69" t="s">
        <v>1004</v>
      </c>
    </row>
    <row r="201" spans="1:11" ht="86.4" hidden="1" outlineLevel="1">
      <c r="A201" s="40" t="s">
        <v>1005</v>
      </c>
      <c r="B201" s="70" t="s">
        <v>340</v>
      </c>
      <c r="C201" s="71">
        <v>500</v>
      </c>
      <c r="D201" s="71">
        <v>500</v>
      </c>
      <c r="E201" s="71">
        <v>500</v>
      </c>
      <c r="F201" s="69" t="s">
        <v>341</v>
      </c>
      <c r="G201" s="69" t="s">
        <v>391</v>
      </c>
      <c r="H201" s="69" t="s">
        <v>695</v>
      </c>
      <c r="I201" s="73" t="s">
        <v>1006</v>
      </c>
      <c r="J201" s="69"/>
      <c r="K201" s="69"/>
    </row>
    <row r="202" spans="1:11" ht="144" hidden="1" outlineLevel="1">
      <c r="A202" s="40" t="s">
        <v>1005</v>
      </c>
      <c r="B202" s="70" t="s">
        <v>340</v>
      </c>
      <c r="C202" s="71">
        <v>648</v>
      </c>
      <c r="D202" s="71">
        <v>648</v>
      </c>
      <c r="E202" s="71">
        <v>648</v>
      </c>
      <c r="F202" s="69" t="s">
        <v>341</v>
      </c>
      <c r="G202" s="69" t="s">
        <v>413</v>
      </c>
      <c r="H202" s="69" t="s">
        <v>1007</v>
      </c>
      <c r="I202" s="73" t="s">
        <v>1008</v>
      </c>
      <c r="J202" s="69"/>
      <c r="K202" s="69"/>
    </row>
    <row r="203" spans="1:11" ht="86.4" hidden="1" outlineLevel="1">
      <c r="A203" s="40" t="s">
        <v>1009</v>
      </c>
      <c r="B203" s="70" t="s">
        <v>340</v>
      </c>
      <c r="C203" s="71">
        <v>250</v>
      </c>
      <c r="D203" s="71">
        <v>250</v>
      </c>
      <c r="E203" s="71">
        <v>250</v>
      </c>
      <c r="F203" s="69" t="s">
        <v>455</v>
      </c>
      <c r="G203" s="69" t="s">
        <v>1010</v>
      </c>
      <c r="H203" s="69" t="s">
        <v>1011</v>
      </c>
      <c r="I203" s="73" t="s">
        <v>1012</v>
      </c>
      <c r="J203" s="69"/>
      <c r="K203" s="69" t="s">
        <v>1013</v>
      </c>
    </row>
    <row r="204" spans="1:11" ht="158.4" hidden="1" outlineLevel="1">
      <c r="A204" s="40" t="s">
        <v>1009</v>
      </c>
      <c r="B204" s="70" t="s">
        <v>340</v>
      </c>
      <c r="C204" s="71">
        <v>50</v>
      </c>
      <c r="D204" s="71">
        <v>50</v>
      </c>
      <c r="E204" s="71">
        <v>50</v>
      </c>
      <c r="F204" s="69" t="s">
        <v>455</v>
      </c>
      <c r="G204" s="69" t="s">
        <v>1014</v>
      </c>
      <c r="H204" s="69" t="s">
        <v>1015</v>
      </c>
      <c r="I204" s="73" t="s">
        <v>1016</v>
      </c>
      <c r="J204" s="69"/>
      <c r="K204" s="69" t="s">
        <v>1017</v>
      </c>
    </row>
    <row r="205" spans="1:11" ht="409.6" hidden="1" outlineLevel="1">
      <c r="A205" s="40" t="s">
        <v>1018</v>
      </c>
      <c r="B205" s="70" t="s">
        <v>340</v>
      </c>
      <c r="C205" s="71">
        <v>1900</v>
      </c>
      <c r="D205" s="71">
        <v>1900</v>
      </c>
      <c r="E205" s="71">
        <v>1900</v>
      </c>
      <c r="F205" s="69" t="s">
        <v>341</v>
      </c>
      <c r="G205" s="69" t="s">
        <v>413</v>
      </c>
      <c r="H205" s="69" t="s">
        <v>1019</v>
      </c>
      <c r="I205" s="73" t="s">
        <v>1020</v>
      </c>
      <c r="J205" s="69"/>
      <c r="K205" s="69" t="s">
        <v>1021</v>
      </c>
    </row>
    <row r="206" spans="1:11" ht="86.4" hidden="1" outlineLevel="1">
      <c r="A206" s="40" t="s">
        <v>1018</v>
      </c>
      <c r="B206" s="70" t="s">
        <v>340</v>
      </c>
      <c r="C206" s="71">
        <v>4500</v>
      </c>
      <c r="D206" s="71">
        <v>4500</v>
      </c>
      <c r="E206" s="71">
        <v>4500</v>
      </c>
      <c r="F206" s="69" t="s">
        <v>341</v>
      </c>
      <c r="G206" s="69" t="s">
        <v>391</v>
      </c>
      <c r="H206" s="69" t="s">
        <v>695</v>
      </c>
      <c r="I206" s="72" t="s">
        <v>1022</v>
      </c>
      <c r="J206" s="69"/>
      <c r="K206" s="69" t="s">
        <v>1023</v>
      </c>
    </row>
    <row r="207" spans="1:11" ht="129.6" hidden="1" outlineLevel="1">
      <c r="A207" s="69" t="s">
        <v>1024</v>
      </c>
      <c r="B207" s="70" t="s">
        <v>340</v>
      </c>
      <c r="C207" s="71">
        <v>150</v>
      </c>
      <c r="D207" s="71">
        <v>150</v>
      </c>
      <c r="E207" s="71">
        <v>150</v>
      </c>
      <c r="F207" s="69" t="s">
        <v>341</v>
      </c>
      <c r="G207" s="69" t="s">
        <v>585</v>
      </c>
      <c r="H207" s="69" t="s">
        <v>1025</v>
      </c>
      <c r="I207" s="72" t="s">
        <v>1026</v>
      </c>
      <c r="J207" s="69" t="s">
        <v>1027</v>
      </c>
      <c r="K207" s="69" t="s">
        <v>1028</v>
      </c>
    </row>
    <row r="208" spans="1:11" ht="187.2" hidden="1" outlineLevel="1">
      <c r="A208" s="69" t="s">
        <v>1024</v>
      </c>
      <c r="B208" s="70" t="s">
        <v>340</v>
      </c>
      <c r="C208" s="71">
        <v>375</v>
      </c>
      <c r="D208" s="71">
        <v>375</v>
      </c>
      <c r="E208" s="71">
        <v>375</v>
      </c>
      <c r="F208" s="69" t="s">
        <v>341</v>
      </c>
      <c r="G208" s="69" t="s">
        <v>590</v>
      </c>
      <c r="H208" s="69" t="s">
        <v>1029</v>
      </c>
      <c r="I208" s="72" t="s">
        <v>1030</v>
      </c>
      <c r="J208" s="69" t="s">
        <v>1027</v>
      </c>
      <c r="K208" s="69"/>
    </row>
    <row r="209" spans="1:11" ht="158.4" hidden="1" outlineLevel="1">
      <c r="A209" s="69" t="s">
        <v>1024</v>
      </c>
      <c r="B209" s="70" t="s">
        <v>340</v>
      </c>
      <c r="C209" s="71">
        <v>420</v>
      </c>
      <c r="D209" s="71">
        <v>420</v>
      </c>
      <c r="E209" s="71">
        <v>420</v>
      </c>
      <c r="F209" s="69" t="s">
        <v>341</v>
      </c>
      <c r="G209" s="69" t="s">
        <v>1031</v>
      </c>
      <c r="H209" s="69" t="s">
        <v>1032</v>
      </c>
      <c r="I209" s="72" t="s">
        <v>1030</v>
      </c>
      <c r="J209" s="69" t="s">
        <v>1027</v>
      </c>
      <c r="K209" s="69"/>
    </row>
    <row r="210" spans="1:11" ht="72" hidden="1" outlineLevel="1">
      <c r="A210" s="69" t="s">
        <v>1033</v>
      </c>
      <c r="B210" s="70" t="s">
        <v>340</v>
      </c>
      <c r="C210" s="71">
        <v>12500</v>
      </c>
      <c r="D210" s="71">
        <v>12500</v>
      </c>
      <c r="E210" s="71">
        <v>12500</v>
      </c>
      <c r="F210" s="69" t="s">
        <v>341</v>
      </c>
      <c r="G210" s="69" t="s">
        <v>413</v>
      </c>
      <c r="H210" s="69" t="s">
        <v>1034</v>
      </c>
      <c r="I210" s="75" t="s">
        <v>1035</v>
      </c>
      <c r="J210" s="69" t="s">
        <v>1036</v>
      </c>
      <c r="K210" s="69"/>
    </row>
    <row r="211" spans="1:11" ht="57.6" hidden="1" outlineLevel="1">
      <c r="A211" s="69" t="s">
        <v>1033</v>
      </c>
      <c r="B211" s="70" t="s">
        <v>340</v>
      </c>
      <c r="C211" s="71">
        <v>7500</v>
      </c>
      <c r="D211" s="71">
        <v>7500</v>
      </c>
      <c r="E211" s="71">
        <v>7500</v>
      </c>
      <c r="F211" s="69" t="s">
        <v>341</v>
      </c>
      <c r="G211" s="69" t="s">
        <v>1037</v>
      </c>
      <c r="H211" s="69" t="s">
        <v>1038</v>
      </c>
      <c r="I211" s="75" t="s">
        <v>1039</v>
      </c>
      <c r="J211" s="69" t="s">
        <v>769</v>
      </c>
      <c r="K211" s="69"/>
    </row>
    <row r="212" spans="1:11" ht="43.2" hidden="1" outlineLevel="1">
      <c r="A212" s="69" t="s">
        <v>1033</v>
      </c>
      <c r="B212" s="70" t="s">
        <v>263</v>
      </c>
      <c r="C212" s="71">
        <v>2500</v>
      </c>
      <c r="D212" s="71">
        <v>2500</v>
      </c>
      <c r="E212" s="71">
        <v>2500</v>
      </c>
      <c r="F212" s="69" t="s">
        <v>341</v>
      </c>
      <c r="G212" s="69" t="s">
        <v>1040</v>
      </c>
      <c r="H212" s="69" t="s">
        <v>1041</v>
      </c>
      <c r="I212" s="75" t="s">
        <v>1039</v>
      </c>
      <c r="J212" s="69" t="s">
        <v>769</v>
      </c>
      <c r="K212" s="69"/>
    </row>
    <row r="213" spans="1:11" ht="129.6" hidden="1" outlineLevel="1">
      <c r="A213" s="69" t="s">
        <v>1033</v>
      </c>
      <c r="B213" s="74" t="s">
        <v>183</v>
      </c>
      <c r="C213" s="71">
        <v>17000</v>
      </c>
      <c r="D213" s="71">
        <v>17000</v>
      </c>
      <c r="E213" s="71">
        <v>17000</v>
      </c>
      <c r="F213" s="40" t="s">
        <v>403</v>
      </c>
      <c r="G213" s="40" t="s">
        <v>403</v>
      </c>
      <c r="H213" s="40" t="s">
        <v>404</v>
      </c>
      <c r="I213" s="48"/>
      <c r="J213" s="40" t="s">
        <v>401</v>
      </c>
      <c r="K213" s="40"/>
    </row>
    <row r="214" spans="1:11" ht="216" hidden="1" outlineLevel="1">
      <c r="A214" s="69" t="s">
        <v>1033</v>
      </c>
      <c r="B214" s="74" t="s">
        <v>294</v>
      </c>
      <c r="C214" s="71">
        <v>9000</v>
      </c>
      <c r="D214" s="71">
        <v>8500</v>
      </c>
      <c r="E214" s="71">
        <v>8500</v>
      </c>
      <c r="F214" s="69" t="s">
        <v>295</v>
      </c>
      <c r="G214" s="69" t="s">
        <v>399</v>
      </c>
      <c r="H214" s="69" t="s">
        <v>400</v>
      </c>
      <c r="I214" s="73"/>
      <c r="J214" s="69" t="s">
        <v>401</v>
      </c>
      <c r="K214" s="69"/>
    </row>
    <row r="215" spans="1:11" collapsed="1">
      <c r="A215" s="76" t="s">
        <v>1042</v>
      </c>
      <c r="B215" s="91"/>
      <c r="C215" s="78">
        <f>SUM(C196:C214)</f>
        <v>60943</v>
      </c>
      <c r="D215" s="78">
        <f>SUM(D196:D214)</f>
        <v>60443</v>
      </c>
      <c r="E215" s="78">
        <f>SUM(E196:E214)</f>
        <v>60443</v>
      </c>
      <c r="F215" s="89"/>
      <c r="G215" s="89"/>
      <c r="H215" s="89"/>
      <c r="I215" s="79"/>
      <c r="J215" s="89"/>
      <c r="K215" s="89"/>
    </row>
    <row r="216" spans="1:11" ht="172.8" hidden="1" outlineLevel="1">
      <c r="A216" s="40" t="s">
        <v>1043</v>
      </c>
      <c r="B216" s="74" t="s">
        <v>263</v>
      </c>
      <c r="C216" s="88">
        <v>360</v>
      </c>
      <c r="D216" s="88">
        <v>360</v>
      </c>
      <c r="E216" s="88">
        <v>360</v>
      </c>
      <c r="F216" s="40" t="s">
        <v>305</v>
      </c>
      <c r="G216" s="40" t="s">
        <v>305</v>
      </c>
      <c r="H216" s="40" t="s">
        <v>1044</v>
      </c>
      <c r="I216" s="48" t="s">
        <v>1045</v>
      </c>
      <c r="J216" s="48" t="s">
        <v>1046</v>
      </c>
      <c r="K216" s="40" t="s">
        <v>1047</v>
      </c>
    </row>
    <row r="217" spans="1:11" ht="216" hidden="1" outlineLevel="1">
      <c r="A217" s="40" t="s">
        <v>1043</v>
      </c>
      <c r="B217" s="74" t="s">
        <v>340</v>
      </c>
      <c r="C217" s="88">
        <v>1560</v>
      </c>
      <c r="D217" s="88">
        <v>1560</v>
      </c>
      <c r="E217" s="88">
        <v>1560</v>
      </c>
      <c r="F217" s="40" t="s">
        <v>341</v>
      </c>
      <c r="G217" s="40" t="s">
        <v>412</v>
      </c>
      <c r="H217" s="40" t="s">
        <v>1048</v>
      </c>
      <c r="I217" s="48" t="s">
        <v>1045</v>
      </c>
      <c r="J217" s="48" t="s">
        <v>1046</v>
      </c>
      <c r="K217" s="40" t="s">
        <v>1047</v>
      </c>
    </row>
    <row r="218" spans="1:11" ht="216" hidden="1" outlineLevel="1">
      <c r="A218" s="40" t="s">
        <v>1043</v>
      </c>
      <c r="B218" s="74" t="s">
        <v>340</v>
      </c>
      <c r="C218" s="88">
        <v>600</v>
      </c>
      <c r="D218" s="88">
        <v>600</v>
      </c>
      <c r="E218" s="88">
        <v>600</v>
      </c>
      <c r="F218" s="40" t="s">
        <v>341</v>
      </c>
      <c r="G218" s="40" t="s">
        <v>341</v>
      </c>
      <c r="H218" s="40" t="s">
        <v>1049</v>
      </c>
      <c r="I218" s="48" t="s">
        <v>1050</v>
      </c>
      <c r="J218" s="40" t="s">
        <v>1051</v>
      </c>
      <c r="K218" s="40" t="s">
        <v>1052</v>
      </c>
    </row>
    <row r="219" spans="1:11" ht="216" hidden="1" outlineLevel="1">
      <c r="A219" s="40" t="s">
        <v>1043</v>
      </c>
      <c r="B219" s="74" t="s">
        <v>340</v>
      </c>
      <c r="C219" s="88">
        <v>44</v>
      </c>
      <c r="D219" s="88">
        <v>44</v>
      </c>
      <c r="E219" s="88">
        <v>44</v>
      </c>
      <c r="F219" s="40" t="s">
        <v>341</v>
      </c>
      <c r="G219" s="40" t="s">
        <v>341</v>
      </c>
      <c r="H219" s="40" t="s">
        <v>1053</v>
      </c>
      <c r="I219" s="48" t="s">
        <v>1054</v>
      </c>
      <c r="J219" s="40"/>
      <c r="K219" s="40" t="s">
        <v>1055</v>
      </c>
    </row>
    <row r="220" spans="1:11" ht="129.6" hidden="1" outlineLevel="1">
      <c r="A220" s="40" t="s">
        <v>1043</v>
      </c>
      <c r="B220" s="74" t="s">
        <v>183</v>
      </c>
      <c r="C220" s="88">
        <v>2000</v>
      </c>
      <c r="D220" s="88">
        <v>2000</v>
      </c>
      <c r="E220" s="88">
        <v>2000</v>
      </c>
      <c r="F220" s="40" t="s">
        <v>403</v>
      </c>
      <c r="G220" s="40" t="s">
        <v>403</v>
      </c>
      <c r="H220" s="40" t="s">
        <v>404</v>
      </c>
      <c r="I220" s="48"/>
      <c r="J220" s="40" t="s">
        <v>401</v>
      </c>
      <c r="K220" s="40"/>
    </row>
    <row r="221" spans="1:11" ht="216" hidden="1" outlineLevel="1">
      <c r="A221" s="40" t="s">
        <v>1043</v>
      </c>
      <c r="B221" s="74" t="s">
        <v>294</v>
      </c>
      <c r="C221" s="88">
        <v>2000</v>
      </c>
      <c r="D221" s="88">
        <v>1000</v>
      </c>
      <c r="E221" s="88">
        <v>1000</v>
      </c>
      <c r="F221" s="69" t="s">
        <v>295</v>
      </c>
      <c r="G221" s="69" t="s">
        <v>399</v>
      </c>
      <c r="H221" s="69" t="s">
        <v>400</v>
      </c>
      <c r="I221" s="73"/>
      <c r="J221" s="69" t="s">
        <v>401</v>
      </c>
      <c r="K221" s="69"/>
    </row>
    <row r="222" spans="1:11" ht="216" hidden="1" outlineLevel="1">
      <c r="A222" s="40" t="s">
        <v>1043</v>
      </c>
      <c r="B222" s="74" t="s">
        <v>381</v>
      </c>
      <c r="C222" s="88">
        <v>300</v>
      </c>
      <c r="D222" s="88">
        <v>300</v>
      </c>
      <c r="E222" s="88">
        <v>300</v>
      </c>
      <c r="F222" s="40" t="s">
        <v>382</v>
      </c>
      <c r="G222" s="40" t="s">
        <v>491</v>
      </c>
      <c r="H222" s="40" t="s">
        <v>1056</v>
      </c>
      <c r="I222" s="48"/>
      <c r="J222" s="40" t="s">
        <v>1057</v>
      </c>
      <c r="K222" s="40"/>
    </row>
    <row r="223" spans="1:11" ht="288" hidden="1" outlineLevel="1">
      <c r="A223" s="40" t="s">
        <v>1043</v>
      </c>
      <c r="B223" s="74" t="s">
        <v>381</v>
      </c>
      <c r="C223" s="88">
        <v>500</v>
      </c>
      <c r="D223" s="88">
        <v>500</v>
      </c>
      <c r="E223" s="88">
        <v>500</v>
      </c>
      <c r="F223" s="40" t="s">
        <v>382</v>
      </c>
      <c r="G223" s="40" t="s">
        <v>1058</v>
      </c>
      <c r="H223" s="40" t="s">
        <v>1059</v>
      </c>
      <c r="I223" s="48"/>
      <c r="J223" s="40" t="s">
        <v>1057</v>
      </c>
      <c r="K223" s="40"/>
    </row>
    <row r="224" spans="1:11" collapsed="1">
      <c r="A224" s="76" t="s">
        <v>1043</v>
      </c>
      <c r="B224" s="91"/>
      <c r="C224" s="78">
        <f>SUM(C216:C223)</f>
        <v>7364</v>
      </c>
      <c r="D224" s="78">
        <f>SUM(D216:D223)</f>
        <v>6364</v>
      </c>
      <c r="E224" s="78">
        <f>SUM(E216:E223)</f>
        <v>6364</v>
      </c>
      <c r="F224" s="89"/>
      <c r="G224" s="89"/>
      <c r="H224" s="89"/>
      <c r="I224" s="79"/>
      <c r="J224" s="89"/>
      <c r="K224" s="89"/>
    </row>
    <row r="225" spans="1:11" ht="72" hidden="1" outlineLevel="1">
      <c r="A225" s="69" t="s">
        <v>1060</v>
      </c>
      <c r="B225" s="70" t="s">
        <v>263</v>
      </c>
      <c r="C225" s="71">
        <v>8000</v>
      </c>
      <c r="D225" s="71">
        <v>8000</v>
      </c>
      <c r="E225" s="71">
        <v>8000</v>
      </c>
      <c r="F225" s="69" t="s">
        <v>305</v>
      </c>
      <c r="G225" s="69" t="s">
        <v>1061</v>
      </c>
      <c r="H225" s="69" t="s">
        <v>1062</v>
      </c>
      <c r="I225" s="72" t="s">
        <v>1063</v>
      </c>
      <c r="J225" s="113"/>
      <c r="K225" s="69" t="s">
        <v>1064</v>
      </c>
    </row>
    <row r="226" spans="1:11" ht="57.6" hidden="1" outlineLevel="1">
      <c r="A226" s="69" t="s">
        <v>1060</v>
      </c>
      <c r="B226" s="70" t="s">
        <v>263</v>
      </c>
      <c r="C226" s="71">
        <v>32000</v>
      </c>
      <c r="D226" s="71">
        <v>32000</v>
      </c>
      <c r="E226" s="71">
        <v>32000</v>
      </c>
      <c r="F226" s="69" t="s">
        <v>305</v>
      </c>
      <c r="G226" s="69" t="s">
        <v>863</v>
      </c>
      <c r="H226" s="69" t="s">
        <v>1065</v>
      </c>
      <c r="I226" s="72" t="s">
        <v>1066</v>
      </c>
      <c r="J226" s="69"/>
      <c r="K226" s="69" t="s">
        <v>1067</v>
      </c>
    </row>
    <row r="227" spans="1:11" ht="100.8" hidden="1" outlineLevel="1">
      <c r="A227" s="69" t="s">
        <v>1060</v>
      </c>
      <c r="B227" s="70" t="s">
        <v>263</v>
      </c>
      <c r="C227" s="71">
        <v>29500</v>
      </c>
      <c r="D227" s="71">
        <v>29500</v>
      </c>
      <c r="E227" s="71">
        <v>29500</v>
      </c>
      <c r="F227" s="69" t="s">
        <v>305</v>
      </c>
      <c r="G227" s="69" t="s">
        <v>1068</v>
      </c>
      <c r="H227" s="69" t="s">
        <v>1069</v>
      </c>
      <c r="I227" s="72" t="s">
        <v>1070</v>
      </c>
      <c r="J227" s="69"/>
      <c r="K227" s="69" t="s">
        <v>1071</v>
      </c>
    </row>
    <row r="228" spans="1:11" ht="72" hidden="1" outlineLevel="1">
      <c r="A228" s="69" t="s">
        <v>1060</v>
      </c>
      <c r="B228" s="70" t="s">
        <v>263</v>
      </c>
      <c r="C228" s="71">
        <v>500</v>
      </c>
      <c r="D228" s="71">
        <v>500</v>
      </c>
      <c r="E228" s="71">
        <v>500</v>
      </c>
      <c r="F228" s="69" t="s">
        <v>305</v>
      </c>
      <c r="G228" s="69" t="s">
        <v>1072</v>
      </c>
      <c r="H228" s="69" t="s">
        <v>1073</v>
      </c>
      <c r="I228" s="73"/>
      <c r="J228" s="69"/>
      <c r="K228" s="96" t="s">
        <v>1074</v>
      </c>
    </row>
    <row r="229" spans="1:11" ht="43.2" hidden="1" outlineLevel="1">
      <c r="A229" s="69" t="s">
        <v>1060</v>
      </c>
      <c r="B229" s="70" t="s">
        <v>340</v>
      </c>
      <c r="C229" s="71">
        <v>7000</v>
      </c>
      <c r="D229" s="71">
        <v>7000</v>
      </c>
      <c r="E229" s="71">
        <v>7000</v>
      </c>
      <c r="F229" s="69" t="s">
        <v>341</v>
      </c>
      <c r="G229" s="69" t="s">
        <v>485</v>
      </c>
      <c r="H229" s="69" t="s">
        <v>1075</v>
      </c>
      <c r="I229" s="72" t="s">
        <v>1076</v>
      </c>
      <c r="J229" s="69" t="s">
        <v>1077</v>
      </c>
      <c r="K229" s="69" t="s">
        <v>1078</v>
      </c>
    </row>
    <row r="230" spans="1:11" ht="144" hidden="1" outlineLevel="1">
      <c r="A230" s="69" t="s">
        <v>1060</v>
      </c>
      <c r="B230" s="70" t="s">
        <v>340</v>
      </c>
      <c r="C230" s="71">
        <v>13000</v>
      </c>
      <c r="D230" s="71">
        <v>13000</v>
      </c>
      <c r="E230" s="71">
        <v>13000</v>
      </c>
      <c r="F230" s="69" t="s">
        <v>341</v>
      </c>
      <c r="G230" s="69" t="s">
        <v>391</v>
      </c>
      <c r="H230" s="69" t="s">
        <v>1079</v>
      </c>
      <c r="I230" s="72" t="s">
        <v>1080</v>
      </c>
      <c r="J230" s="69"/>
      <c r="K230" s="69" t="s">
        <v>1081</v>
      </c>
    </row>
    <row r="231" spans="1:11" ht="57.6" hidden="1" outlineLevel="1">
      <c r="A231" s="69" t="s">
        <v>1060</v>
      </c>
      <c r="B231" s="70" t="s">
        <v>294</v>
      </c>
      <c r="C231" s="71">
        <v>3310.86</v>
      </c>
      <c r="D231" s="71">
        <v>1119.72</v>
      </c>
      <c r="E231" s="71">
        <v>1109.32</v>
      </c>
      <c r="F231" s="69" t="s">
        <v>295</v>
      </c>
      <c r="G231" s="69" t="s">
        <v>1082</v>
      </c>
      <c r="H231" s="69" t="s">
        <v>1083</v>
      </c>
      <c r="I231" s="73"/>
      <c r="J231" s="69"/>
      <c r="K231" s="69"/>
    </row>
    <row r="232" spans="1:11" ht="57.6" hidden="1" outlineLevel="1">
      <c r="A232" s="69" t="s">
        <v>1060</v>
      </c>
      <c r="B232" s="70" t="s">
        <v>381</v>
      </c>
      <c r="C232" s="71">
        <v>1000</v>
      </c>
      <c r="D232" s="71">
        <v>1000</v>
      </c>
      <c r="E232" s="71">
        <v>1000</v>
      </c>
      <c r="F232" s="69" t="s">
        <v>382</v>
      </c>
      <c r="G232" s="69" t="s">
        <v>1084</v>
      </c>
      <c r="H232" s="69" t="s">
        <v>1085</v>
      </c>
      <c r="I232" s="73"/>
      <c r="J232" s="69"/>
      <c r="K232" s="69"/>
    </row>
    <row r="233" spans="1:11" ht="43.2" hidden="1" outlineLevel="1">
      <c r="A233" s="69" t="s">
        <v>1060</v>
      </c>
      <c r="B233" s="70" t="s">
        <v>171</v>
      </c>
      <c r="C233" s="71">
        <v>5000</v>
      </c>
      <c r="D233" s="71"/>
      <c r="E233" s="71"/>
      <c r="F233" s="69" t="s">
        <v>272</v>
      </c>
      <c r="G233" s="69" t="s">
        <v>1086</v>
      </c>
      <c r="H233" s="69" t="s">
        <v>1087</v>
      </c>
      <c r="I233" s="73"/>
      <c r="J233" s="69"/>
      <c r="K233" s="69"/>
    </row>
    <row r="234" spans="1:11" ht="129.6" hidden="1" outlineLevel="1">
      <c r="A234" s="69" t="s">
        <v>1060</v>
      </c>
      <c r="B234" s="74" t="s">
        <v>183</v>
      </c>
      <c r="C234" s="71">
        <v>2000</v>
      </c>
      <c r="D234" s="71">
        <v>2000</v>
      </c>
      <c r="E234" s="71">
        <v>2000</v>
      </c>
      <c r="F234" s="40" t="s">
        <v>403</v>
      </c>
      <c r="G234" s="40" t="s">
        <v>403</v>
      </c>
      <c r="H234" s="40" t="s">
        <v>404</v>
      </c>
      <c r="I234" s="48"/>
      <c r="J234" s="40" t="s">
        <v>401</v>
      </c>
      <c r="K234" s="40"/>
    </row>
    <row r="235" spans="1:11" ht="28.8" hidden="1" outlineLevel="1">
      <c r="A235" s="69" t="s">
        <v>1060</v>
      </c>
      <c r="B235" s="74" t="s">
        <v>153</v>
      </c>
      <c r="C235" s="71">
        <v>500</v>
      </c>
      <c r="D235" s="71">
        <v>500</v>
      </c>
      <c r="E235" s="71">
        <v>500</v>
      </c>
      <c r="F235" s="69" t="s">
        <v>1088</v>
      </c>
      <c r="G235" s="69" t="s">
        <v>1089</v>
      </c>
      <c r="H235" s="69" t="s">
        <v>1088</v>
      </c>
      <c r="I235" s="73"/>
      <c r="J235" s="69"/>
      <c r="K235" s="69"/>
    </row>
    <row r="236" spans="1:11" collapsed="1">
      <c r="A236" s="76" t="s">
        <v>1060</v>
      </c>
      <c r="B236" s="77"/>
      <c r="C236" s="78">
        <f>SUM(C225:C235)</f>
        <v>101810.86</v>
      </c>
      <c r="D236" s="78">
        <f>SUM(D225:D235)</f>
        <v>94619.72</v>
      </c>
      <c r="E236" s="78">
        <f>SUM(E225:E235)</f>
        <v>94609.32</v>
      </c>
      <c r="F236" s="76"/>
      <c r="G236" s="76"/>
      <c r="H236" s="76"/>
      <c r="I236" s="79"/>
      <c r="J236" s="76"/>
      <c r="K236" s="76"/>
    </row>
    <row r="237" spans="1:11" ht="72" hidden="1" outlineLevel="1">
      <c r="A237" s="69" t="s">
        <v>1090</v>
      </c>
      <c r="B237" s="70" t="s">
        <v>263</v>
      </c>
      <c r="C237" s="71">
        <v>993.6</v>
      </c>
      <c r="D237" s="71">
        <v>993.6</v>
      </c>
      <c r="E237" s="71">
        <v>993.6</v>
      </c>
      <c r="F237" s="69" t="s">
        <v>1091</v>
      </c>
      <c r="G237" s="69" t="s">
        <v>1092</v>
      </c>
      <c r="H237" s="69" t="s">
        <v>1093</v>
      </c>
      <c r="I237" s="73" t="s">
        <v>1094</v>
      </c>
      <c r="J237" s="73" t="s">
        <v>1095</v>
      </c>
      <c r="K237" s="69" t="s">
        <v>1096</v>
      </c>
    </row>
    <row r="238" spans="1:11" ht="43.2" hidden="1" outlineLevel="1">
      <c r="A238" s="69" t="s">
        <v>1090</v>
      </c>
      <c r="B238" s="70" t="s">
        <v>263</v>
      </c>
      <c r="C238" s="71">
        <v>15</v>
      </c>
      <c r="D238" s="71">
        <v>15</v>
      </c>
      <c r="E238" s="71">
        <v>15</v>
      </c>
      <c r="F238" s="69" t="s">
        <v>1091</v>
      </c>
      <c r="G238" s="69" t="s">
        <v>1097</v>
      </c>
      <c r="H238" s="69" t="s">
        <v>1098</v>
      </c>
      <c r="I238" s="73"/>
      <c r="J238" s="69" t="s">
        <v>1099</v>
      </c>
      <c r="K238" s="69"/>
    </row>
    <row r="239" spans="1:11" ht="43.2" hidden="1" outlineLevel="1">
      <c r="A239" s="69" t="s">
        <v>1090</v>
      </c>
      <c r="B239" s="70" t="s">
        <v>263</v>
      </c>
      <c r="C239" s="71">
        <v>79.2</v>
      </c>
      <c r="D239" s="71">
        <v>79.2</v>
      </c>
      <c r="E239" s="71">
        <v>79.2</v>
      </c>
      <c r="F239" s="69" t="s">
        <v>1091</v>
      </c>
      <c r="G239" s="69" t="s">
        <v>1100</v>
      </c>
      <c r="H239" s="69" t="s">
        <v>1101</v>
      </c>
      <c r="I239" s="73"/>
      <c r="J239" s="69" t="s">
        <v>1099</v>
      </c>
      <c r="K239" s="69"/>
    </row>
    <row r="240" spans="1:11" ht="129.6" hidden="1" outlineLevel="1">
      <c r="A240" s="69" t="s">
        <v>1090</v>
      </c>
      <c r="B240" s="80" t="s">
        <v>263</v>
      </c>
      <c r="C240" s="71">
        <v>119.5</v>
      </c>
      <c r="D240" s="71">
        <v>119.5</v>
      </c>
      <c r="E240" s="71">
        <v>119.5</v>
      </c>
      <c r="F240" s="69" t="s">
        <v>1091</v>
      </c>
      <c r="G240" s="69" t="s">
        <v>1102</v>
      </c>
      <c r="H240" s="69" t="s">
        <v>1103</v>
      </c>
      <c r="I240" s="73"/>
      <c r="J240" s="69" t="s">
        <v>1104</v>
      </c>
      <c r="K240" s="69"/>
    </row>
    <row r="241" spans="1:11" ht="43.2" hidden="1" outlineLevel="1">
      <c r="A241" s="69" t="s">
        <v>1090</v>
      </c>
      <c r="B241" s="70" t="s">
        <v>263</v>
      </c>
      <c r="C241" s="71">
        <v>2124</v>
      </c>
      <c r="D241" s="71">
        <v>2124</v>
      </c>
      <c r="E241" s="71">
        <v>2124</v>
      </c>
      <c r="F241" s="69" t="s">
        <v>1091</v>
      </c>
      <c r="G241" s="69" t="s">
        <v>1105</v>
      </c>
      <c r="H241" s="69" t="s">
        <v>1106</v>
      </c>
      <c r="I241" s="73"/>
      <c r="J241" s="73" t="s">
        <v>1107</v>
      </c>
      <c r="K241" s="69" t="s">
        <v>1096</v>
      </c>
    </row>
    <row r="242" spans="1:11" ht="100.8" hidden="1" outlineLevel="1">
      <c r="A242" s="69" t="s">
        <v>1090</v>
      </c>
      <c r="B242" s="70" t="s">
        <v>340</v>
      </c>
      <c r="C242" s="71">
        <v>2700</v>
      </c>
      <c r="D242" s="71">
        <v>2700</v>
      </c>
      <c r="E242" s="71">
        <v>2700</v>
      </c>
      <c r="F242" s="69" t="s">
        <v>341</v>
      </c>
      <c r="G242" s="69" t="s">
        <v>391</v>
      </c>
      <c r="H242" s="69" t="s">
        <v>1108</v>
      </c>
      <c r="I242" s="73" t="s">
        <v>1109</v>
      </c>
      <c r="J242" s="73" t="s">
        <v>1110</v>
      </c>
      <c r="K242" s="69"/>
    </row>
    <row r="243" spans="1:11" ht="129.6" hidden="1" outlineLevel="1">
      <c r="A243" s="69" t="s">
        <v>1090</v>
      </c>
      <c r="B243" s="70" t="s">
        <v>340</v>
      </c>
      <c r="C243" s="71">
        <v>8880</v>
      </c>
      <c r="D243" s="71">
        <v>8880</v>
      </c>
      <c r="E243" s="71">
        <v>8880</v>
      </c>
      <c r="F243" s="69" t="s">
        <v>341</v>
      </c>
      <c r="G243" s="69" t="s">
        <v>413</v>
      </c>
      <c r="H243" s="69" t="s">
        <v>1111</v>
      </c>
      <c r="I243" s="73" t="s">
        <v>1112</v>
      </c>
      <c r="J243" s="69" t="s">
        <v>1113</v>
      </c>
      <c r="K243" s="69"/>
    </row>
    <row r="244" spans="1:11" ht="409.6" hidden="1" outlineLevel="1">
      <c r="A244" s="73" t="s">
        <v>1090</v>
      </c>
      <c r="B244" s="80" t="s">
        <v>171</v>
      </c>
      <c r="C244" s="81">
        <v>3000</v>
      </c>
      <c r="D244" s="81">
        <v>3000</v>
      </c>
      <c r="E244" s="81">
        <v>3000</v>
      </c>
      <c r="F244" s="73" t="s">
        <v>1114</v>
      </c>
      <c r="G244" s="73" t="s">
        <v>1115</v>
      </c>
      <c r="H244" s="73" t="s">
        <v>1116</v>
      </c>
      <c r="I244" s="73" t="s">
        <v>1117</v>
      </c>
      <c r="J244" s="73" t="s">
        <v>1118</v>
      </c>
      <c r="K244" s="114"/>
    </row>
    <row r="245" spans="1:11" ht="187.2" hidden="1" outlineLevel="1">
      <c r="A245" s="69" t="s">
        <v>1090</v>
      </c>
      <c r="B245" s="70" t="s">
        <v>294</v>
      </c>
      <c r="C245" s="71">
        <v>1000</v>
      </c>
      <c r="D245" s="71">
        <v>1000</v>
      </c>
      <c r="E245" s="71">
        <v>1000</v>
      </c>
      <c r="F245" s="69" t="s">
        <v>1119</v>
      </c>
      <c r="G245" s="69" t="s">
        <v>1120</v>
      </c>
      <c r="H245" s="69" t="s">
        <v>1121</v>
      </c>
      <c r="I245" s="73"/>
      <c r="J245" s="69" t="s">
        <v>498</v>
      </c>
      <c r="K245" s="69"/>
    </row>
    <row r="246" spans="1:11" collapsed="1">
      <c r="A246" s="99" t="s">
        <v>1090</v>
      </c>
      <c r="B246" s="115"/>
      <c r="C246" s="78">
        <f>SUM(C237:C245)</f>
        <v>18911.3</v>
      </c>
      <c r="D246" s="78">
        <f>SUM(D237:D245)</f>
        <v>18911.3</v>
      </c>
      <c r="E246" s="78">
        <f>SUM(E237:E245)</f>
        <v>18911.3</v>
      </c>
      <c r="F246" s="99"/>
      <c r="G246" s="99"/>
      <c r="H246" s="99"/>
      <c r="I246" s="116"/>
      <c r="J246" s="99"/>
      <c r="K246" s="99"/>
    </row>
    <row r="247" spans="1:11">
      <c r="A247" s="66" t="s">
        <v>387</v>
      </c>
      <c r="B247" s="117"/>
      <c r="C247" s="118">
        <f>C246+C236+C224+C215+C195+C153+C124+C101+C80+C53+C27</f>
        <v>476618.00000000006</v>
      </c>
      <c r="D247" s="118">
        <f>D246+D236+D224+D215+D195+D153+D124+D101+D80+D53+D27</f>
        <v>453264.40000000008</v>
      </c>
      <c r="E247" s="118">
        <f>E246+E236+E224+E215+E195+E153+E124+E101+E80+E53+E27</f>
        <v>454178.00000000006</v>
      </c>
      <c r="F247" s="119"/>
      <c r="G247" s="119"/>
      <c r="H247" s="119"/>
      <c r="I247" s="120"/>
      <c r="J247" s="119"/>
      <c r="K247" s="119"/>
    </row>
    <row r="249" spans="1:11">
      <c r="C249" s="123"/>
      <c r="D249" s="123"/>
      <c r="E249" s="123"/>
    </row>
    <row r="250" spans="1:11">
      <c r="C250" s="123"/>
      <c r="D250" s="123"/>
      <c r="E250" s="123"/>
    </row>
  </sheetData>
  <autoFilter ref="A3:K247"/>
  <mergeCells count="6">
    <mergeCell ref="A1:K1"/>
    <mergeCell ref="A2:A3"/>
    <mergeCell ref="B2:E2"/>
    <mergeCell ref="F2:H2"/>
    <mergeCell ref="I2:J2"/>
    <mergeCell ref="K2:K3"/>
  </mergeCells>
  <hyperlinks>
    <hyperlink ref="I4" r:id="rId1"/>
    <hyperlink ref="I5" r:id="rId2"/>
    <hyperlink ref="I23" r:id="rId3"/>
    <hyperlink ref="I24" r:id="rId4"/>
    <hyperlink ref="I11" r:id="rId5"/>
    <hyperlink ref="I17" r:id="rId6"/>
    <hyperlink ref="I25" r:id="rId7"/>
    <hyperlink ref="I19" r:id="rId8"/>
    <hyperlink ref="I26" r:id="rId9"/>
    <hyperlink ref="I13" r:id="rId10"/>
    <hyperlink ref="I31" r:id="rId11"/>
    <hyperlink ref="I28" r:id="rId12"/>
    <hyperlink ref="I30" r:id="rId13"/>
    <hyperlink ref="I29" r:id="rId14"/>
    <hyperlink ref="I40" r:id="rId15"/>
    <hyperlink ref="I36" r:id="rId16"/>
    <hyperlink ref="I37" r:id="rId17"/>
    <hyperlink ref="I38" r:id="rId18"/>
    <hyperlink ref="I39" r:id="rId19"/>
    <hyperlink ref="I46" r:id="rId20"/>
    <hyperlink ref="I47" r:id="rId21"/>
    <hyperlink ref="I51" r:id="rId22"/>
    <hyperlink ref="I49" r:id="rId23"/>
    <hyperlink ref="I45" r:id="rId24"/>
    <hyperlink ref="I44" r:id="rId25"/>
    <hyperlink ref="I43" r:id="rId26"/>
    <hyperlink ref="I41" r:id="rId27"/>
    <hyperlink ref="I42" r:id="rId28"/>
    <hyperlink ref="I56" r:id="rId29"/>
    <hyperlink ref="I73" r:id="rId30"/>
    <hyperlink ref="I74" r:id="rId31" display="https://www.zmluvy.gov.sk/index.php?ID=112999, dodávateľ Orange Slovensko"/>
    <hyperlink ref="I64" r:id="rId32"/>
    <hyperlink ref="I63" r:id="rId33"/>
    <hyperlink ref="I65" r:id="rId34"/>
    <hyperlink ref="I66" r:id="rId35"/>
    <hyperlink ref="I67" r:id="rId36"/>
    <hyperlink ref="I60" r:id="rId37"/>
    <hyperlink ref="I76" r:id="rId38"/>
    <hyperlink ref="I57" r:id="rId39"/>
    <hyperlink ref="I55" r:id="rId40" display="https://www.crz.gov.sk/index.php?ID=1989474&amp;l=sk  "/>
    <hyperlink ref="I54" r:id="rId41"/>
    <hyperlink ref="I88" r:id="rId42"/>
    <hyperlink ref="I89" r:id="rId43"/>
    <hyperlink ref="I90" r:id="rId44"/>
    <hyperlink ref="I91" r:id="rId45"/>
    <hyperlink ref="I92" r:id="rId46"/>
    <hyperlink ref="I97" r:id="rId47"/>
    <hyperlink ref="I98" r:id="rId48"/>
    <hyperlink ref="I95" r:id="rId49"/>
    <hyperlink ref="I103" r:id="rId50" display="https://www.crz.gov.sk/index.php?ID=414386&amp;l=sk"/>
    <hyperlink ref="I113" r:id="rId51" display="https://www.crz.gov.sk/index.php?ID=3052074&amp;l=sk"/>
    <hyperlink ref="I112" r:id="rId52" display="https://www.crz.gov.sk/index.php?ID=3351138&amp;l=sk"/>
    <hyperlink ref="I116" r:id="rId53" display="https://www.crz.gov.sk/index.php?ID=702768&amp;l=sk ;    "/>
    <hyperlink ref="I117" r:id="rId54"/>
    <hyperlink ref="I115" r:id="rId55"/>
    <hyperlink ref="I121" r:id="rId56"/>
    <hyperlink ref="I120" r:id="rId57" display="https://www.crz.gov.sk/index.php?ID=542762&amp;l=sk slovak telekom – zmluva"/>
    <hyperlink ref="I125" r:id="rId58"/>
    <hyperlink ref="I127" r:id="rId59"/>
    <hyperlink ref="I128" r:id="rId60"/>
    <hyperlink ref="I126" r:id="rId61"/>
    <hyperlink ref="I131" r:id="rId62"/>
    <hyperlink ref="I133" r:id="rId63"/>
    <hyperlink ref="I132" r:id="rId64" display="https://www.crz.gov.sk/index.php?ID=1880274&amp;l=sk"/>
    <hyperlink ref="I136" r:id="rId65"/>
    <hyperlink ref="I135" r:id="rId66"/>
    <hyperlink ref="I137" r:id="rId67"/>
    <hyperlink ref="I138" r:id="rId68"/>
    <hyperlink ref="I139" r:id="rId69"/>
    <hyperlink ref="I140" r:id="rId70"/>
    <hyperlink ref="I144" r:id="rId71" display="https://www.crz.gov.sk/index.php?ID=4843110&amp;l=sk"/>
    <hyperlink ref="I142" r:id="rId72"/>
    <hyperlink ref="I143" r:id="rId73"/>
    <hyperlink ref="I145" r:id="rId74" display="https://www.zmluvy.gov.sk/index.php?ID=113500  "/>
    <hyperlink ref="I146" r:id="rId75"/>
    <hyperlink ref="I147" r:id="rId76"/>
    <hyperlink ref="I148" r:id="rId77" display="https://www.crz.gov.sk/index.php?ID=4239266&amp;l=sk  "/>
    <hyperlink ref="I149" r:id="rId78"/>
    <hyperlink ref="I150" r:id="rId79"/>
    <hyperlink ref="I151" r:id="rId80"/>
    <hyperlink ref="I152" r:id="rId81"/>
    <hyperlink ref="I156" r:id="rId82"/>
    <hyperlink ref="I157" r:id="rId83"/>
    <hyperlink ref="I158" r:id="rId84"/>
    <hyperlink ref="I170" r:id="rId85" display="https://www.zmluvy.gov.sk/index.php?ID=110167&amp;I=sk (dodávateľ Innovatric, s.r.o., Bratislava)"/>
    <hyperlink ref="I171" r:id="rId86" display="https://www.crz.gov.sk/index.php?ID=149948&amp;l=sk"/>
    <hyperlink ref="I172" r:id="rId87" display="https://www.crz.gov.sk/index.php?ID=4278205&amp;l=sk"/>
    <hyperlink ref="I173" r:id="rId88" display="https://www.crz.gov.sk/index.php?ID=4278131&amp;l=sk"/>
    <hyperlink ref="I174" r:id="rId89" display="https://www.zmluvy.gov.sk/index.php?ID=110400"/>
    <hyperlink ref="I187" r:id="rId90" display="https://www.justice.gov.sk/PortalApp/Zmluva/Web/MSSRZmluvaDetail.aspx?IdZmluva=887975"/>
    <hyperlink ref="I177" r:id="rId91" display="https://www.justice.gov.sk/PortalApp/Zmluva/Web/MSSRZmluvaDetail.aspx?IdZmluva=1642704"/>
    <hyperlink ref="I178" r:id="rId92" display="https://www.justice.gov.sk/PortalApp/Zmluva/Web/MSSRZmluvaDetail.aspx?IdZmluva=1476781"/>
    <hyperlink ref="I186" r:id="rId93" display="https://www.crz.gov.sk/index.php?ID=4882510&amp;l=sk"/>
    <hyperlink ref="I184" r:id="rId94" display="https://www.justice.gov.sk/PortalApp/Page/SuborDownload.aspx?IdSubor=76407"/>
    <hyperlink ref="I154" r:id="rId95"/>
    <hyperlink ref="I199" r:id="rId96"/>
    <hyperlink ref="I198" r:id="rId97"/>
    <hyperlink ref="I207" r:id="rId98"/>
    <hyperlink ref="I208" r:id="rId99"/>
    <hyperlink ref="I209" r:id="rId100"/>
    <hyperlink ref="I210" r:id="rId101"/>
    <hyperlink ref="I211" r:id="rId102"/>
    <hyperlink ref="I225" r:id="rId103"/>
    <hyperlink ref="I226" r:id="rId104"/>
    <hyperlink ref="I227" r:id="rId105"/>
    <hyperlink ref="I230" r:id="rId106"/>
    <hyperlink ref="I229" r:id="rId107"/>
    <hyperlink ref="I93" r:id="rId108"/>
    <hyperlink ref="I94" r:id="rId109"/>
    <hyperlink ref="I141" r:id="rId110" display="https://www.crz.gov.sk/index.php?ID=3886372&amp;l=sk"/>
    <hyperlink ref="I206" r:id="rId111"/>
    <hyperlink ref="I165" r:id="rId112" display="https://www.crz.gov.sk/index.php?ID=3741499&amp;l=sk"/>
    <hyperlink ref="I164" r:id="rId113"/>
    <hyperlink ref="I163" r:id="rId114"/>
    <hyperlink ref="I166" r:id="rId115" display="https://www.crz.gov.sk/index.php?ID=1622766&amp;l=sk"/>
    <hyperlink ref="I123" r:id="rId116"/>
    <hyperlink ref="I122" r:id="rId117"/>
    <hyperlink ref="I169" r:id="rId118"/>
  </hyperlinks>
  <pageMargins left="0.70866141732283472" right="0.70866141732283472" top="0.74803149606299213" bottom="0.74803149606299213" header="0.31496062992125984" footer="0.31496062992125984"/>
  <pageSetup paperSize="8" scale="99" fitToHeight="0" orientation="landscape" r:id="rId11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33"/>
  <sheetViews>
    <sheetView zoomScale="70" zoomScaleNormal="70" workbookViewId="0">
      <selection activeCell="F39" sqref="F39"/>
    </sheetView>
  </sheetViews>
  <sheetFormatPr defaultColWidth="9.109375" defaultRowHeight="14.4"/>
  <cols>
    <col min="1" max="1" width="89" style="267" bestFit="1" customWidth="1"/>
    <col min="2" max="2" width="43.6640625" style="266" customWidth="1"/>
    <col min="3" max="3" width="53" style="266" customWidth="1"/>
    <col min="4" max="4" width="22.88671875" style="267" customWidth="1"/>
    <col min="5" max="5" width="16.33203125" style="267" bestFit="1" customWidth="1"/>
    <col min="6" max="6" width="29.88671875" style="267" customWidth="1"/>
    <col min="7" max="7" width="39.88671875" style="267" customWidth="1"/>
    <col min="8" max="16384" width="9.109375" style="267"/>
  </cols>
  <sheetData>
    <row r="1" spans="1:7" ht="33.75" customHeight="1" thickBot="1">
      <c r="A1" s="265" t="s">
        <v>1420</v>
      </c>
    </row>
    <row r="2" spans="1:7">
      <c r="A2" s="268" t="s">
        <v>1421</v>
      </c>
      <c r="B2" s="884" t="s">
        <v>1443</v>
      </c>
      <c r="C2" s="885"/>
      <c r="D2" s="269" t="s">
        <v>1220</v>
      </c>
      <c r="E2" s="270" t="s">
        <v>1221</v>
      </c>
    </row>
    <row r="3" spans="1:7" ht="30" customHeight="1">
      <c r="A3" s="271" t="s">
        <v>113</v>
      </c>
      <c r="B3" s="888" t="s">
        <v>1422</v>
      </c>
      <c r="C3" s="889"/>
      <c r="D3" s="890" t="s">
        <v>84</v>
      </c>
      <c r="E3" s="272" t="s">
        <v>1227</v>
      </c>
      <c r="F3" s="267" t="s">
        <v>1261</v>
      </c>
    </row>
    <row r="4" spans="1:7" ht="45.75" customHeight="1" thickBot="1">
      <c r="A4" s="273" t="s">
        <v>1235</v>
      </c>
      <c r="B4" s="892" t="s">
        <v>1423</v>
      </c>
      <c r="C4" s="893"/>
      <c r="D4" s="891"/>
      <c r="E4" s="274" t="s">
        <v>1224</v>
      </c>
      <c r="F4" s="275" t="s">
        <v>1444</v>
      </c>
      <c r="G4" s="276"/>
    </row>
    <row r="5" spans="1:7" ht="33.75" customHeight="1" thickBot="1">
      <c r="A5" s="265" t="s">
        <v>15</v>
      </c>
    </row>
    <row r="6" spans="1:7" ht="44.25" customHeight="1" thickTop="1">
      <c r="A6" s="277" t="s">
        <v>1218</v>
      </c>
      <c r="B6" s="894" t="s">
        <v>1219</v>
      </c>
      <c r="C6" s="895"/>
      <c r="D6" s="278" t="s">
        <v>1220</v>
      </c>
      <c r="E6" s="279" t="s">
        <v>1221</v>
      </c>
      <c r="F6" s="280" t="s">
        <v>1445</v>
      </c>
      <c r="G6" s="280" t="s">
        <v>1446</v>
      </c>
    </row>
    <row r="7" spans="1:7" s="283" customFormat="1" ht="28.8">
      <c r="A7" s="886" t="s">
        <v>1447</v>
      </c>
      <c r="B7" s="878" t="s">
        <v>1223</v>
      </c>
      <c r="C7" s="879"/>
      <c r="D7" s="876" t="s">
        <v>84</v>
      </c>
      <c r="E7" s="281" t="s">
        <v>1224</v>
      </c>
      <c r="F7" s="282" t="s">
        <v>1448</v>
      </c>
      <c r="G7" s="282" t="s">
        <v>1449</v>
      </c>
    </row>
    <row r="8" spans="1:7" s="283" customFormat="1">
      <c r="A8" s="886"/>
      <c r="B8" s="878" t="s">
        <v>1225</v>
      </c>
      <c r="C8" s="879"/>
      <c r="D8" s="876"/>
      <c r="E8" s="281" t="s">
        <v>1224</v>
      </c>
    </row>
    <row r="9" spans="1:7" s="283" customFormat="1">
      <c r="A9" s="886"/>
      <c r="B9" s="878" t="s">
        <v>1226</v>
      </c>
      <c r="C9" s="879"/>
      <c r="D9" s="876"/>
      <c r="E9" s="281" t="s">
        <v>1227</v>
      </c>
    </row>
    <row r="10" spans="1:7" s="283" customFormat="1" ht="30" customHeight="1">
      <c r="A10" s="886"/>
      <c r="B10" s="878" t="s">
        <v>1228</v>
      </c>
      <c r="C10" s="879"/>
      <c r="D10" s="876"/>
      <c r="E10" s="281" t="s">
        <v>1224</v>
      </c>
    </row>
    <row r="11" spans="1:7" s="283" customFormat="1" ht="45" customHeight="1">
      <c r="A11" s="886"/>
      <c r="B11" s="878" t="s">
        <v>1229</v>
      </c>
      <c r="C11" s="879"/>
      <c r="D11" s="876"/>
      <c r="E11" s="281" t="s">
        <v>1227</v>
      </c>
    </row>
    <row r="12" spans="1:7" s="283" customFormat="1">
      <c r="A12" s="886"/>
      <c r="B12" s="878" t="s">
        <v>1230</v>
      </c>
      <c r="C12" s="879"/>
      <c r="D12" s="876"/>
      <c r="E12" s="281" t="s">
        <v>1231</v>
      </c>
    </row>
    <row r="13" spans="1:7" s="283" customFormat="1">
      <c r="A13" s="886"/>
      <c r="B13" s="878" t="s">
        <v>1232</v>
      </c>
      <c r="C13" s="879"/>
      <c r="D13" s="876"/>
      <c r="E13" s="281" t="s">
        <v>1224</v>
      </c>
    </row>
    <row r="14" spans="1:7" s="283" customFormat="1">
      <c r="A14" s="886"/>
      <c r="B14" s="878" t="s">
        <v>1233</v>
      </c>
      <c r="C14" s="879"/>
      <c r="D14" s="876"/>
      <c r="E14" s="281" t="s">
        <v>1227</v>
      </c>
    </row>
    <row r="15" spans="1:7">
      <c r="A15" s="887"/>
      <c r="B15" s="880" t="s">
        <v>1234</v>
      </c>
      <c r="C15" s="881"/>
      <c r="D15" s="876"/>
      <c r="E15" s="281" t="s">
        <v>1224</v>
      </c>
    </row>
    <row r="16" spans="1:7" ht="30.75" customHeight="1" thickBot="1">
      <c r="A16" s="284" t="s">
        <v>1235</v>
      </c>
      <c r="B16" s="882" t="s">
        <v>1236</v>
      </c>
      <c r="C16" s="883"/>
      <c r="D16" s="877"/>
      <c r="E16" s="285" t="s">
        <v>1224</v>
      </c>
    </row>
    <row r="17" spans="1:7" ht="15" thickTop="1"/>
    <row r="20" spans="1:7" ht="21.6" thickBot="1">
      <c r="A20" s="286" t="s">
        <v>1450</v>
      </c>
    </row>
    <row r="21" spans="1:7">
      <c r="A21" s="287" t="s">
        <v>1443</v>
      </c>
      <c r="B21" s="884" t="s">
        <v>1451</v>
      </c>
      <c r="C21" s="885"/>
      <c r="D21" s="270" t="s">
        <v>1221</v>
      </c>
    </row>
    <row r="22" spans="1:7">
      <c r="A22" s="288" t="s">
        <v>1452</v>
      </c>
      <c r="B22" s="896" t="s">
        <v>1453</v>
      </c>
      <c r="C22" s="289" t="s">
        <v>1454</v>
      </c>
      <c r="D22" s="290" t="s">
        <v>1224</v>
      </c>
      <c r="F22" s="557"/>
      <c r="G22" s="557"/>
    </row>
    <row r="23" spans="1:7">
      <c r="A23" s="291"/>
      <c r="B23" s="897"/>
      <c r="C23" s="289" t="s">
        <v>1455</v>
      </c>
      <c r="D23" s="290" t="s">
        <v>1224</v>
      </c>
      <c r="F23" s="557"/>
      <c r="G23" s="557"/>
    </row>
    <row r="24" spans="1:7">
      <c r="A24" s="291"/>
      <c r="B24" s="898"/>
      <c r="C24" s="292" t="s">
        <v>1456</v>
      </c>
      <c r="D24" s="290" t="s">
        <v>1227</v>
      </c>
      <c r="F24" s="557"/>
      <c r="G24" s="557"/>
    </row>
    <row r="25" spans="1:7">
      <c r="B25" s="896" t="s">
        <v>1457</v>
      </c>
      <c r="C25" s="289" t="s">
        <v>1458</v>
      </c>
      <c r="D25" s="290" t="s">
        <v>1224</v>
      </c>
    </row>
    <row r="26" spans="1:7">
      <c r="B26" s="898"/>
      <c r="C26" s="289" t="s">
        <v>1459</v>
      </c>
      <c r="D26" s="290" t="s">
        <v>1224</v>
      </c>
    </row>
    <row r="27" spans="1:7">
      <c r="A27" s="293"/>
      <c r="B27" s="899" t="s">
        <v>1460</v>
      </c>
      <c r="C27" s="294" t="s">
        <v>1461</v>
      </c>
      <c r="D27" s="290" t="s">
        <v>1224</v>
      </c>
    </row>
    <row r="28" spans="1:7">
      <c r="A28" s="293"/>
      <c r="B28" s="900"/>
      <c r="C28" s="289" t="s">
        <v>1462</v>
      </c>
      <c r="D28" s="290" t="s">
        <v>1227</v>
      </c>
    </row>
    <row r="29" spans="1:7">
      <c r="A29" s="293"/>
      <c r="B29" s="901"/>
      <c r="C29" s="295" t="s">
        <v>1463</v>
      </c>
      <c r="D29" s="290" t="s">
        <v>1224</v>
      </c>
    </row>
    <row r="30" spans="1:7">
      <c r="A30" s="293"/>
      <c r="B30" s="899" t="s">
        <v>1464</v>
      </c>
      <c r="C30" s="289" t="s">
        <v>1465</v>
      </c>
      <c r="D30" s="290" t="s">
        <v>1227</v>
      </c>
    </row>
    <row r="31" spans="1:7">
      <c r="A31" s="293"/>
      <c r="B31" s="900"/>
      <c r="C31" s="296" t="s">
        <v>1466</v>
      </c>
      <c r="D31" s="290" t="s">
        <v>1224</v>
      </c>
    </row>
    <row r="32" spans="1:7">
      <c r="A32" s="293"/>
      <c r="B32" s="901"/>
      <c r="C32" s="289" t="s">
        <v>1467</v>
      </c>
      <c r="D32" s="290" t="s">
        <v>1227</v>
      </c>
    </row>
    <row r="33" spans="1:4">
      <c r="A33" s="293"/>
      <c r="B33" s="899" t="s">
        <v>1468</v>
      </c>
      <c r="C33" s="292" t="s">
        <v>1469</v>
      </c>
      <c r="D33" s="290" t="s">
        <v>1224</v>
      </c>
    </row>
    <row r="34" spans="1:4">
      <c r="A34" s="293"/>
      <c r="B34" s="901"/>
      <c r="C34" s="289" t="s">
        <v>1470</v>
      </c>
      <c r="D34" s="290" t="s">
        <v>1224</v>
      </c>
    </row>
    <row r="35" spans="1:4" ht="45" customHeight="1">
      <c r="A35" s="293"/>
      <c r="B35" s="899" t="s">
        <v>1471</v>
      </c>
      <c r="C35" s="294" t="s">
        <v>1472</v>
      </c>
      <c r="D35" s="297" t="s">
        <v>1224</v>
      </c>
    </row>
    <row r="36" spans="1:4" ht="28.8">
      <c r="A36" s="293"/>
      <c r="B36" s="901"/>
      <c r="C36" s="294" t="s">
        <v>1473</v>
      </c>
      <c r="D36" s="290" t="s">
        <v>1227</v>
      </c>
    </row>
    <row r="37" spans="1:4" ht="16.5" customHeight="1">
      <c r="A37" s="293"/>
      <c r="B37" s="899" t="s">
        <v>1474</v>
      </c>
      <c r="C37" s="294" t="s">
        <v>1475</v>
      </c>
      <c r="D37" s="290" t="s">
        <v>1227</v>
      </c>
    </row>
    <row r="38" spans="1:4">
      <c r="A38" s="293"/>
      <c r="B38" s="900"/>
      <c r="C38" s="294" t="s">
        <v>1476</v>
      </c>
      <c r="D38" s="290" t="s">
        <v>1227</v>
      </c>
    </row>
    <row r="39" spans="1:4">
      <c r="A39" s="293"/>
      <c r="B39" s="900"/>
      <c r="C39" s="294" t="s">
        <v>1477</v>
      </c>
      <c r="D39" s="290" t="s">
        <v>1224</v>
      </c>
    </row>
    <row r="40" spans="1:4">
      <c r="A40" s="293"/>
      <c r="B40" s="901"/>
      <c r="C40" s="294" t="s">
        <v>1478</v>
      </c>
      <c r="D40" s="290" t="s">
        <v>1224</v>
      </c>
    </row>
    <row r="41" spans="1:4">
      <c r="A41" s="293"/>
      <c r="B41" s="899" t="s">
        <v>1479</v>
      </c>
      <c r="C41" s="292" t="s">
        <v>1480</v>
      </c>
      <c r="D41" s="297" t="s">
        <v>1224</v>
      </c>
    </row>
    <row r="42" spans="1:4">
      <c r="A42" s="293"/>
      <c r="B42" s="900"/>
      <c r="C42" s="292" t="s">
        <v>1481</v>
      </c>
      <c r="D42" s="297" t="s">
        <v>1224</v>
      </c>
    </row>
    <row r="43" spans="1:4" ht="28.8">
      <c r="A43" s="293"/>
      <c r="B43" s="901"/>
      <c r="C43" s="292" t="s">
        <v>1482</v>
      </c>
      <c r="D43" s="297" t="s">
        <v>1231</v>
      </c>
    </row>
    <row r="44" spans="1:4" ht="24.75" customHeight="1">
      <c r="A44" s="293"/>
      <c r="B44" s="902" t="s">
        <v>1483</v>
      </c>
      <c r="C44" s="298" t="s">
        <v>1484</v>
      </c>
      <c r="D44" s="297" t="s">
        <v>1224</v>
      </c>
    </row>
    <row r="45" spans="1:4" ht="21.75" customHeight="1">
      <c r="A45" s="293"/>
      <c r="B45" s="903"/>
      <c r="C45" s="298" t="s">
        <v>1485</v>
      </c>
      <c r="D45" s="297" t="s">
        <v>1224</v>
      </c>
    </row>
    <row r="46" spans="1:4" ht="20.25" customHeight="1">
      <c r="A46" s="293"/>
      <c r="B46" s="904"/>
      <c r="C46" s="298" t="s">
        <v>1486</v>
      </c>
      <c r="D46" s="297" t="s">
        <v>1224</v>
      </c>
    </row>
    <row r="47" spans="1:4">
      <c r="A47" s="299" t="s">
        <v>1487</v>
      </c>
      <c r="B47" s="905" t="s">
        <v>1488</v>
      </c>
      <c r="C47" s="300" t="s">
        <v>1489</v>
      </c>
      <c r="D47" s="297" t="s">
        <v>1227</v>
      </c>
    </row>
    <row r="48" spans="1:4">
      <c r="A48" s="301"/>
      <c r="B48" s="906"/>
      <c r="C48" s="300" t="s">
        <v>1490</v>
      </c>
      <c r="D48" s="297" t="s">
        <v>1227</v>
      </c>
    </row>
    <row r="49" spans="1:4">
      <c r="A49" s="301"/>
      <c r="B49" s="906"/>
      <c r="C49" s="300" t="s">
        <v>1491</v>
      </c>
      <c r="D49" s="297" t="s">
        <v>1227</v>
      </c>
    </row>
    <row r="50" spans="1:4">
      <c r="A50" s="301"/>
      <c r="B50" s="906"/>
      <c r="C50" s="300" t="s">
        <v>1492</v>
      </c>
      <c r="D50" s="297" t="s">
        <v>1227</v>
      </c>
    </row>
    <row r="51" spans="1:4">
      <c r="A51" s="301"/>
      <c r="B51" s="906"/>
      <c r="C51" s="300" t="s">
        <v>1493</v>
      </c>
      <c r="D51" s="297" t="s">
        <v>1224</v>
      </c>
    </row>
    <row r="52" spans="1:4">
      <c r="A52" s="301"/>
      <c r="B52" s="906"/>
      <c r="C52" s="300" t="s">
        <v>1494</v>
      </c>
      <c r="D52" s="297" t="s">
        <v>1231</v>
      </c>
    </row>
    <row r="53" spans="1:4">
      <c r="A53" s="301"/>
      <c r="B53" s="906"/>
      <c r="C53" s="300" t="s">
        <v>1495</v>
      </c>
      <c r="D53" s="297" t="s">
        <v>1224</v>
      </c>
    </row>
    <row r="54" spans="1:4">
      <c r="A54" s="301"/>
      <c r="B54" s="906"/>
      <c r="C54" s="300" t="s">
        <v>1496</v>
      </c>
      <c r="D54" s="297" t="s">
        <v>1224</v>
      </c>
    </row>
    <row r="55" spans="1:4">
      <c r="A55" s="301"/>
      <c r="B55" s="906"/>
      <c r="C55" s="300" t="s">
        <v>1497</v>
      </c>
      <c r="D55" s="297" t="s">
        <v>1224</v>
      </c>
    </row>
    <row r="56" spans="1:4" ht="28.8">
      <c r="A56" s="301"/>
      <c r="B56" s="906"/>
      <c r="C56" s="300" t="s">
        <v>1498</v>
      </c>
      <c r="D56" s="297" t="s">
        <v>1224</v>
      </c>
    </row>
    <row r="57" spans="1:4">
      <c r="A57" s="301"/>
      <c r="B57" s="906"/>
      <c r="C57" s="300" t="s">
        <v>1499</v>
      </c>
      <c r="D57" s="297" t="s">
        <v>1227</v>
      </c>
    </row>
    <row r="58" spans="1:4">
      <c r="A58" s="301"/>
      <c r="B58" s="906"/>
      <c r="C58" s="300" t="s">
        <v>1500</v>
      </c>
      <c r="D58" s="297" t="s">
        <v>1224</v>
      </c>
    </row>
    <row r="59" spans="1:4">
      <c r="A59" s="301"/>
      <c r="B59" s="906"/>
      <c r="C59" s="300" t="s">
        <v>1501</v>
      </c>
      <c r="D59" s="297" t="s">
        <v>1224</v>
      </c>
    </row>
    <row r="60" spans="1:4" ht="28.8">
      <c r="A60" s="301"/>
      <c r="B60" s="906"/>
      <c r="C60" s="300" t="s">
        <v>1502</v>
      </c>
      <c r="D60" s="297" t="s">
        <v>1224</v>
      </c>
    </row>
    <row r="61" spans="1:4">
      <c r="A61" s="301"/>
      <c r="B61" s="906"/>
      <c r="C61" s="300" t="s">
        <v>1503</v>
      </c>
      <c r="D61" s="297" t="s">
        <v>1227</v>
      </c>
    </row>
    <row r="62" spans="1:4">
      <c r="A62" s="301"/>
      <c r="B62" s="906"/>
      <c r="C62" s="300" t="s">
        <v>1504</v>
      </c>
      <c r="D62" s="297" t="s">
        <v>1231</v>
      </c>
    </row>
    <row r="63" spans="1:4">
      <c r="A63" s="301"/>
      <c r="B63" s="906"/>
      <c r="C63" s="300" t="s">
        <v>1505</v>
      </c>
      <c r="D63" s="297" t="s">
        <v>1231</v>
      </c>
    </row>
    <row r="64" spans="1:4">
      <c r="A64" s="301"/>
      <c r="B64" s="906"/>
      <c r="C64" s="300" t="s">
        <v>1506</v>
      </c>
      <c r="D64" s="297" t="s">
        <v>1227</v>
      </c>
    </row>
    <row r="65" spans="1:4">
      <c r="A65" s="301"/>
      <c r="B65" s="907"/>
      <c r="C65" s="300" t="s">
        <v>1507</v>
      </c>
      <c r="D65" s="297" t="s">
        <v>1231</v>
      </c>
    </row>
    <row r="66" spans="1:4">
      <c r="A66" s="302"/>
      <c r="B66" s="905" t="s">
        <v>1508</v>
      </c>
      <c r="C66" s="300" t="s">
        <v>1509</v>
      </c>
      <c r="D66" s="297" t="s">
        <v>1224</v>
      </c>
    </row>
    <row r="67" spans="1:4">
      <c r="A67" s="302"/>
      <c r="B67" s="906"/>
      <c r="C67" s="300" t="s">
        <v>1510</v>
      </c>
      <c r="D67" s="297" t="s">
        <v>1224</v>
      </c>
    </row>
    <row r="68" spans="1:4">
      <c r="A68" s="302"/>
      <c r="B68" s="906"/>
      <c r="C68" s="300" t="s">
        <v>1511</v>
      </c>
      <c r="D68" s="297" t="s">
        <v>1224</v>
      </c>
    </row>
    <row r="69" spans="1:4">
      <c r="A69" s="302"/>
      <c r="B69" s="907"/>
      <c r="C69" s="300" t="s">
        <v>1512</v>
      </c>
      <c r="D69" s="297" t="s">
        <v>1227</v>
      </c>
    </row>
    <row r="70" spans="1:4">
      <c r="A70" s="302"/>
      <c r="B70" s="905" t="s">
        <v>1513</v>
      </c>
      <c r="C70" s="300" t="s">
        <v>1514</v>
      </c>
      <c r="D70" s="297" t="s">
        <v>1224</v>
      </c>
    </row>
    <row r="71" spans="1:4">
      <c r="A71" s="302"/>
      <c r="B71" s="906"/>
      <c r="C71" s="300" t="s">
        <v>1515</v>
      </c>
      <c r="D71" s="297" t="s">
        <v>1224</v>
      </c>
    </row>
    <row r="72" spans="1:4">
      <c r="A72" s="302"/>
      <c r="B72" s="907"/>
      <c r="C72" s="300" t="s">
        <v>1516</v>
      </c>
      <c r="D72" s="297" t="s">
        <v>1224</v>
      </c>
    </row>
    <row r="73" spans="1:4">
      <c r="A73" s="302"/>
      <c r="B73" s="905" t="s">
        <v>1517</v>
      </c>
      <c r="C73" s="303" t="s">
        <v>1518</v>
      </c>
      <c r="D73" s="290" t="s">
        <v>1227</v>
      </c>
    </row>
    <row r="74" spans="1:4">
      <c r="A74" s="302"/>
      <c r="B74" s="907"/>
      <c r="C74" s="303" t="s">
        <v>1519</v>
      </c>
      <c r="D74" s="290" t="s">
        <v>1227</v>
      </c>
    </row>
    <row r="75" spans="1:4">
      <c r="A75" s="299" t="s">
        <v>1520</v>
      </c>
      <c r="B75" s="908" t="s">
        <v>1521</v>
      </c>
      <c r="C75" s="304" t="s">
        <v>1522</v>
      </c>
      <c r="D75" s="297" t="s">
        <v>1227</v>
      </c>
    </row>
    <row r="76" spans="1:4" ht="28.8">
      <c r="A76" s="301"/>
      <c r="B76" s="909"/>
      <c r="C76" s="304" t="s">
        <v>1523</v>
      </c>
      <c r="D76" s="297" t="s">
        <v>1224</v>
      </c>
    </row>
    <row r="77" spans="1:4">
      <c r="A77" s="301"/>
      <c r="B77" s="909"/>
      <c r="C77" s="304" t="s">
        <v>1524</v>
      </c>
      <c r="D77" s="297" t="s">
        <v>1227</v>
      </c>
    </row>
    <row r="78" spans="1:4">
      <c r="A78" s="301"/>
      <c r="B78" s="909"/>
      <c r="C78" s="304" t="s">
        <v>1525</v>
      </c>
      <c r="D78" s="297" t="s">
        <v>1231</v>
      </c>
    </row>
    <row r="79" spans="1:4">
      <c r="A79" s="301"/>
      <c r="B79" s="909"/>
      <c r="C79" s="304" t="s">
        <v>906</v>
      </c>
      <c r="D79" s="297" t="s">
        <v>1227</v>
      </c>
    </row>
    <row r="80" spans="1:4">
      <c r="A80" s="301"/>
      <c r="B80" s="909"/>
      <c r="C80" s="304" t="s">
        <v>1526</v>
      </c>
      <c r="D80" s="297" t="s">
        <v>1224</v>
      </c>
    </row>
    <row r="81" spans="1:4">
      <c r="A81" s="301"/>
      <c r="B81" s="909"/>
      <c r="C81" s="304" t="s">
        <v>1527</v>
      </c>
      <c r="D81" s="297" t="s">
        <v>1227</v>
      </c>
    </row>
    <row r="82" spans="1:4">
      <c r="A82" s="301"/>
      <c r="B82" s="909"/>
      <c r="C82" s="304" t="s">
        <v>1528</v>
      </c>
      <c r="D82" s="297" t="s">
        <v>1224</v>
      </c>
    </row>
    <row r="83" spans="1:4" ht="28.8">
      <c r="A83" s="301"/>
      <c r="B83" s="910"/>
      <c r="C83" s="304" t="s">
        <v>1529</v>
      </c>
      <c r="D83" s="297" t="s">
        <v>1224</v>
      </c>
    </row>
    <row r="84" spans="1:4">
      <c r="A84" s="305"/>
      <c r="B84" s="902" t="s">
        <v>1530</v>
      </c>
      <c r="C84" s="304" t="s">
        <v>1531</v>
      </c>
      <c r="D84" s="297" t="s">
        <v>1224</v>
      </c>
    </row>
    <row r="85" spans="1:4" ht="57.6">
      <c r="A85" s="305"/>
      <c r="B85" s="903"/>
      <c r="C85" s="304" t="s">
        <v>1532</v>
      </c>
      <c r="D85" s="297" t="s">
        <v>1224</v>
      </c>
    </row>
    <row r="86" spans="1:4">
      <c r="A86" s="305"/>
      <c r="B86" s="903"/>
      <c r="C86" s="304" t="s">
        <v>1533</v>
      </c>
      <c r="D86" s="297" t="s">
        <v>1224</v>
      </c>
    </row>
    <row r="87" spans="1:4">
      <c r="A87" s="305"/>
      <c r="B87" s="903"/>
      <c r="C87" s="304" t="s">
        <v>1534</v>
      </c>
      <c r="D87" s="297" t="s">
        <v>1224</v>
      </c>
    </row>
    <row r="88" spans="1:4" ht="43.2">
      <c r="A88" s="305"/>
      <c r="B88" s="904"/>
      <c r="C88" s="304" t="s">
        <v>1535</v>
      </c>
      <c r="D88" s="297" t="s">
        <v>1224</v>
      </c>
    </row>
    <row r="89" spans="1:4">
      <c r="A89" s="305"/>
      <c r="B89" s="902" t="s">
        <v>1536</v>
      </c>
      <c r="C89" s="304" t="s">
        <v>1537</v>
      </c>
      <c r="D89" s="297" t="s">
        <v>1224</v>
      </c>
    </row>
    <row r="90" spans="1:4">
      <c r="A90" s="305"/>
      <c r="B90" s="903"/>
      <c r="C90" s="304" t="s">
        <v>1538</v>
      </c>
      <c r="D90" s="297" t="s">
        <v>1224</v>
      </c>
    </row>
    <row r="91" spans="1:4">
      <c r="A91" s="305"/>
      <c r="B91" s="903"/>
      <c r="C91" s="304" t="s">
        <v>1539</v>
      </c>
      <c r="D91" s="297" t="s">
        <v>1224</v>
      </c>
    </row>
    <row r="92" spans="1:4">
      <c r="A92" s="305"/>
      <c r="B92" s="903"/>
      <c r="C92" s="304" t="s">
        <v>1540</v>
      </c>
      <c r="D92" s="297" t="s">
        <v>1227</v>
      </c>
    </row>
    <row r="93" spans="1:4">
      <c r="A93" s="305"/>
      <c r="B93" s="903"/>
      <c r="C93" s="304" t="s">
        <v>1541</v>
      </c>
      <c r="D93" s="297" t="s">
        <v>1227</v>
      </c>
    </row>
    <row r="94" spans="1:4">
      <c r="A94" s="305"/>
      <c r="B94" s="903"/>
      <c r="C94" s="304" t="s">
        <v>1542</v>
      </c>
      <c r="D94" s="297" t="s">
        <v>1231</v>
      </c>
    </row>
    <row r="95" spans="1:4">
      <c r="A95" s="305"/>
      <c r="B95" s="904"/>
      <c r="C95" s="304" t="s">
        <v>1543</v>
      </c>
      <c r="D95" s="297" t="s">
        <v>1231</v>
      </c>
    </row>
    <row r="96" spans="1:4" ht="28.8">
      <c r="A96" s="306"/>
      <c r="B96" s="908" t="s">
        <v>1544</v>
      </c>
      <c r="C96" s="304" t="s">
        <v>1545</v>
      </c>
      <c r="D96" s="307" t="s">
        <v>1227</v>
      </c>
    </row>
    <row r="97" spans="1:4">
      <c r="B97" s="909"/>
      <c r="C97" s="308" t="s">
        <v>1546</v>
      </c>
      <c r="D97" s="297" t="s">
        <v>1224</v>
      </c>
    </row>
    <row r="98" spans="1:4">
      <c r="A98" s="309"/>
      <c r="B98" s="910"/>
      <c r="C98" s="308" t="s">
        <v>1547</v>
      </c>
      <c r="D98" s="297" t="s">
        <v>1227</v>
      </c>
    </row>
    <row r="100" spans="1:4" ht="24" thickBot="1">
      <c r="A100" s="310" t="s">
        <v>1548</v>
      </c>
    </row>
    <row r="101" spans="1:4">
      <c r="A101" s="311" t="s">
        <v>1549</v>
      </c>
      <c r="B101" s="884" t="s">
        <v>1219</v>
      </c>
      <c r="C101" s="885"/>
      <c r="D101" s="270" t="s">
        <v>1221</v>
      </c>
    </row>
    <row r="102" spans="1:4" ht="30" customHeight="1">
      <c r="A102" s="312" t="s">
        <v>1550</v>
      </c>
      <c r="B102" s="911" t="s">
        <v>1551</v>
      </c>
      <c r="C102" s="912"/>
      <c r="D102" s="313" t="s">
        <v>1224</v>
      </c>
    </row>
    <row r="103" spans="1:4" ht="30" customHeight="1">
      <c r="A103" s="312" t="s">
        <v>1552</v>
      </c>
      <c r="B103" s="911" t="s">
        <v>1553</v>
      </c>
      <c r="C103" s="912"/>
      <c r="D103" s="313" t="s">
        <v>1224</v>
      </c>
    </row>
    <row r="104" spans="1:4">
      <c r="A104" s="312" t="s">
        <v>1457</v>
      </c>
      <c r="B104" s="911" t="s">
        <v>1554</v>
      </c>
      <c r="C104" s="912"/>
      <c r="D104" s="313" t="s">
        <v>1224</v>
      </c>
    </row>
    <row r="105" spans="1:4">
      <c r="A105" s="915" t="s">
        <v>1555</v>
      </c>
      <c r="B105" s="911" t="s">
        <v>1556</v>
      </c>
      <c r="C105" s="912"/>
      <c r="D105" s="313" t="s">
        <v>1224</v>
      </c>
    </row>
    <row r="106" spans="1:4">
      <c r="A106" s="916"/>
      <c r="B106" s="911" t="s">
        <v>1557</v>
      </c>
      <c r="C106" s="912"/>
      <c r="D106" s="313" t="s">
        <v>1224</v>
      </c>
    </row>
    <row r="107" spans="1:4">
      <c r="A107" s="916"/>
      <c r="B107" s="911" t="s">
        <v>1558</v>
      </c>
      <c r="C107" s="912"/>
      <c r="D107" s="313" t="s">
        <v>1224</v>
      </c>
    </row>
    <row r="108" spans="1:4">
      <c r="A108" s="916"/>
      <c r="B108" s="911" t="s">
        <v>1559</v>
      </c>
      <c r="C108" s="912"/>
      <c r="D108" s="313" t="s">
        <v>1224</v>
      </c>
    </row>
    <row r="109" spans="1:4">
      <c r="A109" s="916"/>
      <c r="B109" s="911" t="s">
        <v>1560</v>
      </c>
      <c r="C109" s="912"/>
      <c r="D109" s="313" t="s">
        <v>1224</v>
      </c>
    </row>
    <row r="110" spans="1:4">
      <c r="A110" s="916"/>
      <c r="B110" s="911" t="s">
        <v>1561</v>
      </c>
      <c r="C110" s="912"/>
      <c r="D110" s="313" t="s">
        <v>1224</v>
      </c>
    </row>
    <row r="111" spans="1:4">
      <c r="A111" s="916"/>
      <c r="B111" s="911" t="s">
        <v>1562</v>
      </c>
      <c r="C111" s="912"/>
      <c r="D111" s="313" t="s">
        <v>1224</v>
      </c>
    </row>
    <row r="112" spans="1:4">
      <c r="A112" s="916"/>
      <c r="B112" s="911" t="s">
        <v>1563</v>
      </c>
      <c r="C112" s="912"/>
      <c r="D112" s="313" t="s">
        <v>1224</v>
      </c>
    </row>
    <row r="113" spans="1:4">
      <c r="A113" s="916"/>
      <c r="B113" s="911" t="s">
        <v>1564</v>
      </c>
      <c r="C113" s="912"/>
      <c r="D113" s="313" t="s">
        <v>1224</v>
      </c>
    </row>
    <row r="114" spans="1:4">
      <c r="A114" s="916"/>
      <c r="B114" s="911" t="s">
        <v>1565</v>
      </c>
      <c r="C114" s="912"/>
      <c r="D114" s="313" t="s">
        <v>1224</v>
      </c>
    </row>
    <row r="115" spans="1:4" ht="30" customHeight="1">
      <c r="A115" s="916"/>
      <c r="B115" s="913" t="s">
        <v>1566</v>
      </c>
      <c r="C115" s="914"/>
      <c r="D115" s="313" t="s">
        <v>1224</v>
      </c>
    </row>
    <row r="116" spans="1:4">
      <c r="A116" s="916"/>
      <c r="B116" s="913" t="s">
        <v>1567</v>
      </c>
      <c r="C116" s="914"/>
      <c r="D116" s="313" t="s">
        <v>1224</v>
      </c>
    </row>
    <row r="117" spans="1:4">
      <c r="A117" s="915" t="s">
        <v>1568</v>
      </c>
      <c r="B117" s="917" t="s">
        <v>1569</v>
      </c>
      <c r="C117" s="918"/>
      <c r="D117" s="313" t="s">
        <v>1224</v>
      </c>
    </row>
    <row r="118" spans="1:4">
      <c r="A118" s="916"/>
      <c r="B118" s="911" t="s">
        <v>1570</v>
      </c>
      <c r="C118" s="912"/>
      <c r="D118" s="313" t="s">
        <v>1224</v>
      </c>
    </row>
    <row r="119" spans="1:4" ht="15" customHeight="1">
      <c r="A119" s="916"/>
      <c r="B119" s="911" t="s">
        <v>1571</v>
      </c>
      <c r="C119" s="912"/>
      <c r="D119" s="313" t="s">
        <v>1224</v>
      </c>
    </row>
    <row r="120" spans="1:4">
      <c r="A120" s="916"/>
      <c r="B120" s="911" t="s">
        <v>1572</v>
      </c>
      <c r="C120" s="912"/>
      <c r="D120" s="313" t="s">
        <v>1224</v>
      </c>
    </row>
    <row r="121" spans="1:4">
      <c r="A121" s="916"/>
      <c r="B121" s="911" t="s">
        <v>1573</v>
      </c>
      <c r="C121" s="912"/>
      <c r="D121" s="313" t="s">
        <v>1224</v>
      </c>
    </row>
    <row r="122" spans="1:4" ht="30" customHeight="1">
      <c r="A122" s="915" t="s">
        <v>1574</v>
      </c>
      <c r="B122" s="911" t="s">
        <v>1575</v>
      </c>
      <c r="C122" s="912"/>
      <c r="D122" s="313" t="s">
        <v>1224</v>
      </c>
    </row>
    <row r="123" spans="1:4">
      <c r="A123" s="916"/>
      <c r="B123" s="911" t="s">
        <v>1576</v>
      </c>
      <c r="C123" s="912"/>
      <c r="D123" s="313" t="s">
        <v>1224</v>
      </c>
    </row>
    <row r="124" spans="1:4">
      <c r="A124" s="916"/>
      <c r="B124" s="926" t="s">
        <v>1577</v>
      </c>
      <c r="C124" s="927"/>
      <c r="D124" s="313" t="s">
        <v>1224</v>
      </c>
    </row>
    <row r="125" spans="1:4">
      <c r="A125" s="916"/>
      <c r="B125" s="911" t="s">
        <v>1578</v>
      </c>
      <c r="C125" s="912"/>
      <c r="D125" s="313" t="s">
        <v>1224</v>
      </c>
    </row>
    <row r="126" spans="1:4">
      <c r="A126" s="915" t="s">
        <v>1579</v>
      </c>
      <c r="B126" s="911" t="s">
        <v>1580</v>
      </c>
      <c r="C126" s="912"/>
      <c r="D126" s="313" t="s">
        <v>1224</v>
      </c>
    </row>
    <row r="127" spans="1:4" ht="30" customHeight="1">
      <c r="A127" s="916"/>
      <c r="B127" s="911" t="s">
        <v>1581</v>
      </c>
      <c r="C127" s="912"/>
      <c r="D127" s="313" t="s">
        <v>1224</v>
      </c>
    </row>
    <row r="128" spans="1:4">
      <c r="A128" s="915" t="s">
        <v>1517</v>
      </c>
      <c r="B128" s="917" t="s">
        <v>1582</v>
      </c>
      <c r="C128" s="918"/>
      <c r="D128" s="313" t="s">
        <v>1224</v>
      </c>
    </row>
    <row r="129" spans="1:4">
      <c r="A129" s="916"/>
      <c r="B129" s="917" t="s">
        <v>1583</v>
      </c>
      <c r="C129" s="918"/>
      <c r="D129" s="313" t="s">
        <v>1224</v>
      </c>
    </row>
    <row r="130" spans="1:4">
      <c r="A130" s="921" t="s">
        <v>1584</v>
      </c>
      <c r="B130" s="922" t="s">
        <v>1585</v>
      </c>
      <c r="C130" s="923"/>
      <c r="D130" s="313" t="s">
        <v>1224</v>
      </c>
    </row>
    <row r="131" spans="1:4">
      <c r="A131" s="916"/>
      <c r="B131" s="924" t="s">
        <v>1586</v>
      </c>
      <c r="C131" s="925"/>
      <c r="D131" s="313" t="s">
        <v>1224</v>
      </c>
    </row>
    <row r="132" spans="1:4">
      <c r="A132" s="916"/>
      <c r="B132" s="924" t="s">
        <v>1587</v>
      </c>
      <c r="C132" s="925"/>
      <c r="D132" s="313" t="s">
        <v>1224</v>
      </c>
    </row>
    <row r="133" spans="1:4" ht="15" thickBot="1">
      <c r="A133" s="314" t="s">
        <v>1588</v>
      </c>
      <c r="B133" s="919" t="s">
        <v>1477</v>
      </c>
      <c r="C133" s="920"/>
      <c r="D133" s="315" t="s">
        <v>1224</v>
      </c>
    </row>
  </sheetData>
  <mergeCells count="74">
    <mergeCell ref="B125:C125"/>
    <mergeCell ref="B133:C133"/>
    <mergeCell ref="A128:A129"/>
    <mergeCell ref="B128:C128"/>
    <mergeCell ref="B129:C129"/>
    <mergeCell ref="A130:A132"/>
    <mergeCell ref="B130:C130"/>
    <mergeCell ref="B131:C131"/>
    <mergeCell ref="B132:C132"/>
    <mergeCell ref="A126:A127"/>
    <mergeCell ref="B126:C126"/>
    <mergeCell ref="B127:C127"/>
    <mergeCell ref="A122:A125"/>
    <mergeCell ref="B122:C122"/>
    <mergeCell ref="B123:C123"/>
    <mergeCell ref="B124:C124"/>
    <mergeCell ref="B116:C116"/>
    <mergeCell ref="A117:A121"/>
    <mergeCell ref="B117:C117"/>
    <mergeCell ref="B118:C118"/>
    <mergeCell ref="B119:C119"/>
    <mergeCell ref="B120:C120"/>
    <mergeCell ref="B121:C121"/>
    <mergeCell ref="A105:A116"/>
    <mergeCell ref="B114:C114"/>
    <mergeCell ref="B105:C105"/>
    <mergeCell ref="B106:C106"/>
    <mergeCell ref="B107:C107"/>
    <mergeCell ref="B108:C108"/>
    <mergeCell ref="B109:C109"/>
    <mergeCell ref="B110:C110"/>
    <mergeCell ref="B102:C102"/>
    <mergeCell ref="B103:C103"/>
    <mergeCell ref="B104:C104"/>
    <mergeCell ref="B115:C115"/>
    <mergeCell ref="B111:C111"/>
    <mergeCell ref="B112:C112"/>
    <mergeCell ref="B113:C113"/>
    <mergeCell ref="B75:B83"/>
    <mergeCell ref="B84:B88"/>
    <mergeCell ref="B101:C101"/>
    <mergeCell ref="B96:B98"/>
    <mergeCell ref="B89:B95"/>
    <mergeCell ref="B44:B46"/>
    <mergeCell ref="B47:B65"/>
    <mergeCell ref="B66:B69"/>
    <mergeCell ref="B70:B72"/>
    <mergeCell ref="B73:B74"/>
    <mergeCell ref="B22:B24"/>
    <mergeCell ref="B25:B26"/>
    <mergeCell ref="B27:B29"/>
    <mergeCell ref="B37:B40"/>
    <mergeCell ref="B41:B43"/>
    <mergeCell ref="B33:B34"/>
    <mergeCell ref="B35:B36"/>
    <mergeCell ref="B30:B32"/>
    <mergeCell ref="B2:C2"/>
    <mergeCell ref="B3:C3"/>
    <mergeCell ref="D3:D4"/>
    <mergeCell ref="B4:C4"/>
    <mergeCell ref="B6:C6"/>
    <mergeCell ref="B21:C21"/>
    <mergeCell ref="A7:A15"/>
    <mergeCell ref="B7:C7"/>
    <mergeCell ref="B10:C10"/>
    <mergeCell ref="B11:C11"/>
    <mergeCell ref="B12:C12"/>
    <mergeCell ref="B13:C13"/>
    <mergeCell ref="B14:C14"/>
    <mergeCell ref="D7:D16"/>
    <mergeCell ref="B8:C8"/>
    <mergeCell ref="B9:C9"/>
    <mergeCell ref="B15:C15"/>
    <mergeCell ref="B16:C16"/>
  </mergeCells>
  <pageMargins left="0.70866141732283472" right="0.70866141732283472" top="0.74803149606299213" bottom="0.74803149606299213" header="0.31496062992125984" footer="0.31496062992125984"/>
  <pageSetup paperSize="9" scale="29" fitToHeight="2" orientation="portrait" r:id="rId1"/>
  <headerFooter>
    <oddHeader>&amp;C&amp;"Calibri,Tučné"Príloha 8: Priorizovaný investičný plán MS SR s harmonogramom do r. 2026</oddHeader>
    <oddFooter>&amp;L&amp;"Calibri,Kurzíva"Investičná stratégia MS SR 2021</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H96"/>
  <sheetViews>
    <sheetView view="pageBreakPreview" zoomScale="60" zoomScaleNormal="70" workbookViewId="0">
      <selection activeCell="F39" sqref="F39"/>
    </sheetView>
  </sheetViews>
  <sheetFormatPr defaultColWidth="9.109375" defaultRowHeight="14.4"/>
  <cols>
    <col min="1" max="2" width="53.33203125" style="317" customWidth="1"/>
    <col min="3" max="3" width="21.109375" style="317" customWidth="1"/>
    <col min="4" max="4" width="108.33203125" style="317" customWidth="1"/>
    <col min="5" max="5" width="16.5546875" style="317" customWidth="1"/>
    <col min="6" max="6" width="15.88671875" style="317" customWidth="1"/>
    <col min="7" max="7" width="28.5546875" style="317" customWidth="1"/>
    <col min="8" max="8" width="39.33203125" style="317" customWidth="1"/>
    <col min="9" max="16384" width="9.109375" style="317"/>
  </cols>
  <sheetData>
    <row r="1" spans="1:7" ht="21.6" thickBot="1">
      <c r="A1" s="316" t="s">
        <v>1420</v>
      </c>
    </row>
    <row r="2" spans="1:7" ht="15" thickBot="1">
      <c r="A2" s="318" t="s">
        <v>1589</v>
      </c>
      <c r="B2" s="319" t="s">
        <v>1443</v>
      </c>
      <c r="C2" s="320" t="s">
        <v>1590</v>
      </c>
      <c r="D2" s="320" t="s">
        <v>1451</v>
      </c>
      <c r="E2" s="321" t="s">
        <v>1220</v>
      </c>
      <c r="F2" s="322" t="s">
        <v>1221</v>
      </c>
      <c r="G2" s="323"/>
    </row>
    <row r="3" spans="1:7" ht="15" customHeight="1">
      <c r="A3" s="952" t="s">
        <v>1312</v>
      </c>
      <c r="B3" s="955" t="s">
        <v>1591</v>
      </c>
      <c r="C3" s="939" t="s">
        <v>1592</v>
      </c>
      <c r="D3" s="324" t="s">
        <v>1593</v>
      </c>
      <c r="E3" s="928" t="s">
        <v>1239</v>
      </c>
      <c r="F3" s="931" t="s">
        <v>1224</v>
      </c>
      <c r="G3" s="934" t="s">
        <v>1817</v>
      </c>
    </row>
    <row r="4" spans="1:7" ht="28.8">
      <c r="A4" s="952"/>
      <c r="B4" s="955"/>
      <c r="C4" s="939"/>
      <c r="D4" s="325" t="s">
        <v>1594</v>
      </c>
      <c r="E4" s="928"/>
      <c r="F4" s="931"/>
      <c r="G4" s="935"/>
    </row>
    <row r="5" spans="1:7" ht="21" customHeight="1">
      <c r="A5" s="952"/>
      <c r="B5" s="955"/>
      <c r="C5" s="940"/>
      <c r="D5" s="325" t="s">
        <v>1595</v>
      </c>
      <c r="E5" s="928"/>
      <c r="F5" s="931"/>
      <c r="G5" s="935"/>
    </row>
    <row r="6" spans="1:7" ht="28.8">
      <c r="A6" s="952"/>
      <c r="B6" s="956"/>
      <c r="C6" s="938" t="s">
        <v>1596</v>
      </c>
      <c r="D6" s="326" t="s">
        <v>1597</v>
      </c>
      <c r="E6" s="928"/>
      <c r="F6" s="932"/>
      <c r="G6" s="935"/>
    </row>
    <row r="7" spans="1:7" ht="43.2">
      <c r="A7" s="952"/>
      <c r="B7" s="956"/>
      <c r="C7" s="939"/>
      <c r="D7" s="325" t="s">
        <v>1598</v>
      </c>
      <c r="E7" s="928"/>
      <c r="F7" s="932"/>
      <c r="G7" s="935"/>
    </row>
    <row r="8" spans="1:7">
      <c r="A8" s="952"/>
      <c r="B8" s="956"/>
      <c r="C8" s="939"/>
      <c r="D8" s="327" t="s">
        <v>1599</v>
      </c>
      <c r="E8" s="928"/>
      <c r="F8" s="932"/>
      <c r="G8" s="935"/>
    </row>
    <row r="9" spans="1:7">
      <c r="A9" s="952"/>
      <c r="B9" s="956"/>
      <c r="C9" s="939"/>
      <c r="D9" s="327" t="s">
        <v>1600</v>
      </c>
      <c r="E9" s="928"/>
      <c r="F9" s="932"/>
      <c r="G9" s="935"/>
    </row>
    <row r="10" spans="1:7">
      <c r="A10" s="952"/>
      <c r="B10" s="956"/>
      <c r="C10" s="939"/>
      <c r="D10" s="328" t="s">
        <v>1601</v>
      </c>
      <c r="E10" s="928"/>
      <c r="F10" s="932"/>
      <c r="G10" s="935"/>
    </row>
    <row r="11" spans="1:7" ht="19.5" customHeight="1">
      <c r="A11" s="952"/>
      <c r="B11" s="956"/>
      <c r="C11" s="939"/>
      <c r="D11" s="328" t="s">
        <v>1602</v>
      </c>
      <c r="E11" s="928"/>
      <c r="F11" s="932"/>
      <c r="G11" s="935"/>
    </row>
    <row r="12" spans="1:7" ht="30" customHeight="1">
      <c r="A12" s="952"/>
      <c r="B12" s="956"/>
      <c r="C12" s="940"/>
      <c r="D12" s="328" t="s">
        <v>1603</v>
      </c>
      <c r="E12" s="928"/>
      <c r="F12" s="932"/>
      <c r="G12" s="935"/>
    </row>
    <row r="13" spans="1:7" ht="27" customHeight="1">
      <c r="A13" s="952"/>
      <c r="B13" s="956"/>
      <c r="C13" s="941" t="s">
        <v>1604</v>
      </c>
      <c r="D13" s="328" t="s">
        <v>1605</v>
      </c>
      <c r="E13" s="928"/>
      <c r="F13" s="932"/>
      <c r="G13" s="935"/>
    </row>
    <row r="14" spans="1:7" ht="27.75" customHeight="1">
      <c r="A14" s="952"/>
      <c r="B14" s="956"/>
      <c r="C14" s="940"/>
      <c r="D14" s="328" t="s">
        <v>1606</v>
      </c>
      <c r="E14" s="928"/>
      <c r="F14" s="932"/>
      <c r="G14" s="935"/>
    </row>
    <row r="15" spans="1:7">
      <c r="A15" s="952"/>
      <c r="B15" s="957" t="s">
        <v>1428</v>
      </c>
      <c r="C15" s="941" t="s">
        <v>1604</v>
      </c>
      <c r="D15" s="328" t="s">
        <v>1607</v>
      </c>
      <c r="E15" s="928"/>
      <c r="F15" s="932"/>
      <c r="G15" s="936"/>
    </row>
    <row r="16" spans="1:7">
      <c r="A16" s="952"/>
      <c r="B16" s="944"/>
      <c r="C16" s="940"/>
      <c r="D16" s="328" t="s">
        <v>1608</v>
      </c>
      <c r="E16" s="928"/>
      <c r="F16" s="932"/>
      <c r="G16" s="936"/>
    </row>
    <row r="17" spans="1:7" ht="28.8">
      <c r="A17" s="952"/>
      <c r="B17" s="942" t="s">
        <v>1426</v>
      </c>
      <c r="C17" s="329" t="s">
        <v>1604</v>
      </c>
      <c r="D17" s="330" t="s">
        <v>1609</v>
      </c>
      <c r="E17" s="928"/>
      <c r="F17" s="932"/>
      <c r="G17" s="936"/>
    </row>
    <row r="18" spans="1:7">
      <c r="A18" s="953"/>
      <c r="B18" s="943"/>
      <c r="C18" s="945" t="s">
        <v>1610</v>
      </c>
      <c r="D18" s="331" t="s">
        <v>1611</v>
      </c>
      <c r="E18" s="929"/>
      <c r="F18" s="932"/>
      <c r="G18" s="936"/>
    </row>
    <row r="19" spans="1:7">
      <c r="A19" s="953"/>
      <c r="B19" s="943"/>
      <c r="C19" s="939"/>
      <c r="D19" s="332" t="s">
        <v>1612</v>
      </c>
      <c r="E19" s="929"/>
      <c r="F19" s="932"/>
      <c r="G19" s="936"/>
    </row>
    <row r="20" spans="1:7" ht="28.8">
      <c r="A20" s="953"/>
      <c r="B20" s="943"/>
      <c r="C20" s="939"/>
      <c r="D20" s="332" t="s">
        <v>1613</v>
      </c>
      <c r="E20" s="929"/>
      <c r="F20" s="932"/>
      <c r="G20" s="936"/>
    </row>
    <row r="21" spans="1:7" ht="28.8">
      <c r="A21" s="953"/>
      <c r="B21" s="943"/>
      <c r="C21" s="939"/>
      <c r="D21" s="332" t="s">
        <v>1614</v>
      </c>
      <c r="E21" s="929"/>
      <c r="F21" s="932"/>
      <c r="G21" s="936"/>
    </row>
    <row r="22" spans="1:7">
      <c r="A22" s="953"/>
      <c r="B22" s="943"/>
      <c r="C22" s="939"/>
      <c r="D22" s="332" t="s">
        <v>1615</v>
      </c>
      <c r="E22" s="929"/>
      <c r="F22" s="932"/>
      <c r="G22" s="936"/>
    </row>
    <row r="23" spans="1:7">
      <c r="A23" s="953"/>
      <c r="B23" s="943"/>
      <c r="C23" s="939"/>
      <c r="D23" s="332" t="s">
        <v>1616</v>
      </c>
      <c r="E23" s="929"/>
      <c r="F23" s="932"/>
      <c r="G23" s="936"/>
    </row>
    <row r="24" spans="1:7">
      <c r="A24" s="953"/>
      <c r="B24" s="943"/>
      <c r="C24" s="939"/>
      <c r="D24" s="333" t="s">
        <v>1617</v>
      </c>
      <c r="E24" s="929"/>
      <c r="F24" s="932"/>
      <c r="G24" s="936"/>
    </row>
    <row r="25" spans="1:7">
      <c r="A25" s="953"/>
      <c r="B25" s="943"/>
      <c r="C25" s="939"/>
      <c r="D25" s="334" t="s">
        <v>1618</v>
      </c>
      <c r="E25" s="929"/>
      <c r="F25" s="932"/>
      <c r="G25" s="936"/>
    </row>
    <row r="26" spans="1:7" ht="15" thickBot="1">
      <c r="A26" s="954"/>
      <c r="B26" s="944"/>
      <c r="C26" s="940"/>
      <c r="D26" s="335" t="s">
        <v>1619</v>
      </c>
      <c r="E26" s="930"/>
      <c r="F26" s="933"/>
      <c r="G26" s="937"/>
    </row>
    <row r="27" spans="1:7" ht="15" thickTop="1">
      <c r="A27" s="946" t="s">
        <v>1419</v>
      </c>
      <c r="B27" s="948" t="s">
        <v>1620</v>
      </c>
      <c r="C27" s="949"/>
      <c r="D27" s="336" t="s">
        <v>1621</v>
      </c>
      <c r="E27" s="928" t="s">
        <v>1239</v>
      </c>
      <c r="F27" s="958" t="s">
        <v>1231</v>
      </c>
      <c r="G27" s="960"/>
    </row>
    <row r="28" spans="1:7">
      <c r="A28" s="946"/>
      <c r="B28" s="948"/>
      <c r="C28" s="950"/>
      <c r="D28" s="332" t="s">
        <v>1594</v>
      </c>
      <c r="E28" s="928"/>
      <c r="F28" s="959"/>
      <c r="G28" s="960"/>
    </row>
    <row r="29" spans="1:7" ht="28.8">
      <c r="A29" s="946"/>
      <c r="B29" s="948"/>
      <c r="C29" s="950"/>
      <c r="D29" s="332" t="s">
        <v>1622</v>
      </c>
      <c r="E29" s="928"/>
      <c r="F29" s="959"/>
      <c r="G29" s="960"/>
    </row>
    <row r="30" spans="1:7" ht="30" customHeight="1">
      <c r="A30" s="946"/>
      <c r="B30" s="948"/>
      <c r="C30" s="950"/>
      <c r="D30" s="332" t="s">
        <v>1595</v>
      </c>
      <c r="E30" s="928"/>
      <c r="F30" s="959"/>
      <c r="G30" s="960"/>
    </row>
    <row r="31" spans="1:7" ht="28.8">
      <c r="A31" s="946"/>
      <c r="B31" s="948"/>
      <c r="C31" s="950"/>
      <c r="D31" s="332" t="s">
        <v>1623</v>
      </c>
      <c r="E31" s="928"/>
      <c r="F31" s="959"/>
      <c r="G31" s="960"/>
    </row>
    <row r="32" spans="1:7" ht="28.8">
      <c r="A32" s="946"/>
      <c r="B32" s="948"/>
      <c r="C32" s="950"/>
      <c r="D32" s="332" t="s">
        <v>1624</v>
      </c>
      <c r="E32" s="928"/>
      <c r="F32" s="959"/>
      <c r="G32" s="960"/>
    </row>
    <row r="33" spans="1:8" ht="45" customHeight="1">
      <c r="A33" s="946"/>
      <c r="B33" s="948"/>
      <c r="C33" s="950"/>
      <c r="D33" s="332" t="s">
        <v>1625</v>
      </c>
      <c r="E33" s="928"/>
      <c r="F33" s="959"/>
      <c r="G33" s="960"/>
    </row>
    <row r="34" spans="1:8" ht="15.75" customHeight="1">
      <c r="A34" s="946"/>
      <c r="B34" s="948"/>
      <c r="C34" s="950"/>
      <c r="D34" s="337" t="s">
        <v>1626</v>
      </c>
      <c r="E34" s="928"/>
      <c r="F34" s="959"/>
      <c r="G34" s="960"/>
    </row>
    <row r="35" spans="1:8" ht="60.75" customHeight="1">
      <c r="A35" s="946"/>
      <c r="B35" s="948"/>
      <c r="C35" s="950"/>
      <c r="D35" s="332" t="s">
        <v>1598</v>
      </c>
      <c r="E35" s="928"/>
      <c r="F35" s="959"/>
      <c r="G35" s="960"/>
    </row>
    <row r="36" spans="1:8" ht="45" customHeight="1" thickBot="1">
      <c r="A36" s="946"/>
      <c r="B36" s="948"/>
      <c r="C36" s="951"/>
      <c r="D36" s="337" t="s">
        <v>1597</v>
      </c>
      <c r="E36" s="928"/>
      <c r="F36" s="959"/>
      <c r="G36" s="960"/>
    </row>
    <row r="37" spans="1:8" ht="34.5" customHeight="1">
      <c r="A37" s="946"/>
      <c r="B37" s="948" t="s">
        <v>1426</v>
      </c>
      <c r="C37" s="963"/>
      <c r="D37" s="334" t="s">
        <v>1618</v>
      </c>
      <c r="E37" s="929"/>
      <c r="F37" s="959"/>
      <c r="G37" s="961"/>
    </row>
    <row r="38" spans="1:8" ht="34.5" customHeight="1">
      <c r="A38" s="946"/>
      <c r="B38" s="948"/>
      <c r="C38" s="950"/>
      <c r="D38" s="332" t="s">
        <v>1612</v>
      </c>
      <c r="E38" s="929"/>
      <c r="F38" s="959"/>
      <c r="G38" s="961"/>
    </row>
    <row r="39" spans="1:8" ht="34.5" customHeight="1">
      <c r="A39" s="946"/>
      <c r="B39" s="948"/>
      <c r="C39" s="950"/>
      <c r="D39" s="332" t="s">
        <v>1627</v>
      </c>
      <c r="E39" s="929"/>
      <c r="F39" s="959"/>
      <c r="G39" s="961"/>
    </row>
    <row r="40" spans="1:8" ht="44.25" customHeight="1">
      <c r="A40" s="946"/>
      <c r="B40" s="948"/>
      <c r="C40" s="950"/>
      <c r="D40" s="332" t="s">
        <v>1628</v>
      </c>
      <c r="E40" s="929"/>
      <c r="F40" s="959"/>
      <c r="G40" s="961"/>
    </row>
    <row r="41" spans="1:8" ht="34.5" customHeight="1">
      <c r="A41" s="947"/>
      <c r="B41" s="948"/>
      <c r="C41" s="950"/>
      <c r="D41" s="332" t="s">
        <v>1629</v>
      </c>
      <c r="E41" s="929"/>
      <c r="F41" s="959"/>
      <c r="G41" s="961"/>
    </row>
    <row r="42" spans="1:8" ht="34.5" customHeight="1">
      <c r="A42" s="947"/>
      <c r="B42" s="948"/>
      <c r="C42" s="950"/>
      <c r="D42" s="332" t="s">
        <v>1630</v>
      </c>
      <c r="E42" s="929"/>
      <c r="F42" s="959"/>
      <c r="G42" s="961"/>
    </row>
    <row r="43" spans="1:8" ht="34.5" customHeight="1">
      <c r="A43" s="947"/>
      <c r="B43" s="948"/>
      <c r="C43" s="950"/>
      <c r="D43" s="332" t="s">
        <v>1631</v>
      </c>
      <c r="E43" s="929"/>
      <c r="F43" s="959"/>
      <c r="G43" s="961"/>
    </row>
    <row r="44" spans="1:8">
      <c r="A44" s="947"/>
      <c r="B44" s="962"/>
      <c r="C44" s="950"/>
      <c r="D44" s="335" t="s">
        <v>1619</v>
      </c>
      <c r="E44" s="929"/>
      <c r="F44" s="959"/>
      <c r="G44" s="961"/>
    </row>
    <row r="45" spans="1:8" ht="29.4" thickBot="1">
      <c r="A45" s="338" t="s">
        <v>1429</v>
      </c>
      <c r="B45" s="339" t="s">
        <v>1430</v>
      </c>
      <c r="C45" s="340"/>
      <c r="D45" s="341" t="s">
        <v>1632</v>
      </c>
      <c r="E45" s="975"/>
      <c r="F45" s="342" t="s">
        <v>1224</v>
      </c>
      <c r="G45" s="343"/>
    </row>
    <row r="46" spans="1:8" ht="42" customHeight="1" thickBot="1">
      <c r="A46" s="344" t="s">
        <v>1431</v>
      </c>
      <c r="B46" s="345" t="s">
        <v>1432</v>
      </c>
      <c r="C46" s="346"/>
      <c r="D46" s="346" t="s">
        <v>1633</v>
      </c>
      <c r="E46" s="347" t="s">
        <v>1433</v>
      </c>
      <c r="F46" s="348" t="s">
        <v>1227</v>
      </c>
      <c r="G46" s="349" t="s">
        <v>1634</v>
      </c>
    </row>
    <row r="47" spans="1:8" ht="28.8">
      <c r="A47" s="964" t="s">
        <v>1416</v>
      </c>
      <c r="B47" s="350" t="s">
        <v>1430</v>
      </c>
      <c r="C47" s="351"/>
      <c r="D47" s="351" t="s">
        <v>1635</v>
      </c>
      <c r="E47" s="967" t="s">
        <v>1244</v>
      </c>
      <c r="F47" s="970" t="s">
        <v>1224</v>
      </c>
      <c r="G47" s="935" t="s">
        <v>1636</v>
      </c>
    </row>
    <row r="48" spans="1:8" s="323" customFormat="1">
      <c r="A48" s="965"/>
      <c r="B48" s="972" t="s">
        <v>1435</v>
      </c>
      <c r="C48" s="352"/>
      <c r="D48" s="353" t="s">
        <v>1637</v>
      </c>
      <c r="E48" s="968"/>
      <c r="F48" s="959"/>
      <c r="G48" s="935"/>
      <c r="H48" s="317"/>
    </row>
    <row r="49" spans="1:8" s="323" customFormat="1">
      <c r="A49" s="965"/>
      <c r="B49" s="973"/>
      <c r="C49" s="352"/>
      <c r="D49" s="353" t="s">
        <v>1638</v>
      </c>
      <c r="E49" s="968"/>
      <c r="F49" s="959"/>
      <c r="G49" s="935"/>
      <c r="H49" s="317"/>
    </row>
    <row r="50" spans="1:8" s="323" customFormat="1" ht="15" thickBot="1">
      <c r="A50" s="966"/>
      <c r="B50" s="974"/>
      <c r="C50" s="354"/>
      <c r="D50" s="355" t="s">
        <v>1639</v>
      </c>
      <c r="E50" s="969"/>
      <c r="F50" s="971"/>
      <c r="G50" s="935"/>
      <c r="H50" s="317"/>
    </row>
    <row r="51" spans="1:8">
      <c r="A51" s="356" t="s">
        <v>1640</v>
      </c>
      <c r="B51" s="356"/>
      <c r="C51" s="357"/>
      <c r="D51" s="357"/>
      <c r="E51" s="357"/>
      <c r="F51" s="358"/>
      <c r="G51" s="359"/>
      <c r="H51" s="360"/>
    </row>
    <row r="52" spans="1:8" ht="21.6" thickBot="1">
      <c r="A52" s="316" t="s">
        <v>15</v>
      </c>
      <c r="C52" s="361"/>
      <c r="D52" s="361"/>
      <c r="E52" s="361"/>
      <c r="F52" s="358"/>
      <c r="G52" s="359"/>
      <c r="H52" s="360"/>
    </row>
    <row r="53" spans="1:8" ht="15" thickBot="1">
      <c r="A53" s="318" t="s">
        <v>1218</v>
      </c>
      <c r="B53" s="319" t="s">
        <v>1219</v>
      </c>
      <c r="C53" s="320"/>
      <c r="D53" s="320" t="s">
        <v>1641</v>
      </c>
      <c r="E53" s="321" t="s">
        <v>1221</v>
      </c>
      <c r="G53" s="359"/>
      <c r="H53" s="360"/>
    </row>
    <row r="54" spans="1:8" ht="27.9" customHeight="1">
      <c r="A54" s="362" t="s">
        <v>1411</v>
      </c>
      <c r="B54" s="363" t="s">
        <v>1241</v>
      </c>
      <c r="C54" s="364"/>
      <c r="D54" s="365" t="s">
        <v>1239</v>
      </c>
      <c r="E54" s="366"/>
      <c r="G54" s="359"/>
      <c r="H54" s="360"/>
    </row>
    <row r="55" spans="1:8" ht="27" customHeight="1" thickBot="1">
      <c r="A55" s="367" t="s">
        <v>1410</v>
      </c>
      <c r="B55" s="339" t="s">
        <v>1243</v>
      </c>
      <c r="C55" s="368"/>
      <c r="D55" s="369" t="s">
        <v>1244</v>
      </c>
      <c r="E55" s="370" t="s">
        <v>1224</v>
      </c>
      <c r="G55" s="359"/>
      <c r="H55" s="360"/>
    </row>
    <row r="56" spans="1:8">
      <c r="A56" s="356"/>
      <c r="B56" s="356"/>
      <c r="C56" s="357"/>
      <c r="D56" s="357"/>
      <c r="E56" s="357"/>
      <c r="F56" s="358"/>
      <c r="G56" s="359"/>
      <c r="H56" s="360"/>
    </row>
    <row r="57" spans="1:8">
      <c r="A57" s="356"/>
      <c r="B57" s="356"/>
      <c r="C57" s="357"/>
      <c r="D57" s="357"/>
      <c r="E57" s="357"/>
      <c r="F57" s="358"/>
      <c r="G57" s="359"/>
      <c r="H57" s="360"/>
    </row>
    <row r="58" spans="1:8">
      <c r="A58" s="371"/>
      <c r="B58" s="371"/>
    </row>
    <row r="59" spans="1:8" ht="15.75" hidden="1" customHeight="1" thickBot="1">
      <c r="A59" s="978" t="s">
        <v>1642</v>
      </c>
      <c r="B59" s="979"/>
      <c r="C59" s="372"/>
      <c r="D59" s="372" t="s">
        <v>1643</v>
      </c>
      <c r="E59" s="373" t="s">
        <v>1644</v>
      </c>
      <c r="F59" s="372" t="s">
        <v>1645</v>
      </c>
      <c r="G59" s="374" t="s">
        <v>1646</v>
      </c>
    </row>
    <row r="60" spans="1:8" ht="128.1" hidden="1" customHeight="1">
      <c r="A60" s="980" t="s">
        <v>1647</v>
      </c>
      <c r="B60" s="981"/>
      <c r="C60" s="375"/>
      <c r="D60" s="375" t="s">
        <v>1648</v>
      </c>
      <c r="E60" s="376" t="s">
        <v>1649</v>
      </c>
      <c r="F60" s="376" t="s">
        <v>1650</v>
      </c>
      <c r="G60" s="377"/>
      <c r="H60" s="317" t="s">
        <v>1651</v>
      </c>
    </row>
    <row r="61" spans="1:8" ht="15" hidden="1" customHeight="1">
      <c r="A61" s="982" t="s">
        <v>1652</v>
      </c>
      <c r="B61" s="983"/>
      <c r="C61" s="378"/>
      <c r="D61" s="378" t="s">
        <v>1653</v>
      </c>
      <c r="E61" s="379"/>
      <c r="F61" s="380"/>
      <c r="G61" s="381"/>
    </row>
    <row r="62" spans="1:8" ht="120.9" hidden="1" customHeight="1">
      <c r="A62" s="982" t="s">
        <v>1654</v>
      </c>
      <c r="B62" s="983"/>
      <c r="C62" s="382"/>
      <c r="D62" s="382" t="s">
        <v>1655</v>
      </c>
      <c r="E62" s="383"/>
      <c r="F62" s="384" t="s">
        <v>1656</v>
      </c>
      <c r="G62" s="385" t="s">
        <v>1657</v>
      </c>
      <c r="H62" s="317" t="s">
        <v>1658</v>
      </c>
    </row>
    <row r="63" spans="1:8" ht="153.6" hidden="1" customHeight="1">
      <c r="A63" s="982" t="s">
        <v>1659</v>
      </c>
      <c r="B63" s="983"/>
      <c r="C63" s="378"/>
      <c r="D63" s="378" t="s">
        <v>1596</v>
      </c>
      <c r="E63" s="379"/>
      <c r="F63" s="380" t="s">
        <v>1660</v>
      </c>
      <c r="G63" s="381"/>
    </row>
    <row r="64" spans="1:8" ht="14.4" hidden="1" customHeight="1">
      <c r="A64" s="982" t="s">
        <v>1661</v>
      </c>
      <c r="B64" s="983"/>
      <c r="C64" s="378"/>
      <c r="D64" s="378" t="s">
        <v>1662</v>
      </c>
      <c r="E64" s="379"/>
      <c r="F64" s="380"/>
      <c r="G64" s="381"/>
    </row>
    <row r="65" spans="1:8" ht="76.5" hidden="1" customHeight="1">
      <c r="A65" s="982" t="s">
        <v>1663</v>
      </c>
      <c r="B65" s="983"/>
      <c r="C65" s="378"/>
      <c r="D65" s="378"/>
      <c r="E65" s="379"/>
      <c r="F65" s="380"/>
      <c r="G65" s="381"/>
    </row>
    <row r="66" spans="1:8" ht="166.5" hidden="1" customHeight="1">
      <c r="A66" s="982" t="s">
        <v>1664</v>
      </c>
      <c r="B66" s="983"/>
      <c r="C66" s="378"/>
      <c r="D66" s="378" t="s">
        <v>1665</v>
      </c>
      <c r="E66" s="379" t="s">
        <v>1666</v>
      </c>
      <c r="F66" s="380" t="s">
        <v>1667</v>
      </c>
      <c r="G66" s="386" t="s">
        <v>1668</v>
      </c>
    </row>
    <row r="67" spans="1:8" ht="86.4" hidden="1">
      <c r="A67" s="982" t="s">
        <v>1669</v>
      </c>
      <c r="B67" s="983"/>
      <c r="C67" s="378"/>
      <c r="D67" s="378" t="s">
        <v>1662</v>
      </c>
      <c r="E67" s="379"/>
      <c r="F67" s="380"/>
      <c r="G67" s="387" t="s">
        <v>1670</v>
      </c>
    </row>
    <row r="68" spans="1:8" ht="153.75" hidden="1" customHeight="1">
      <c r="A68" s="982" t="s">
        <v>1671</v>
      </c>
      <c r="B68" s="983"/>
      <c r="C68" s="378"/>
      <c r="D68" s="378" t="s">
        <v>1653</v>
      </c>
      <c r="E68" s="379" t="s">
        <v>1672</v>
      </c>
      <c r="F68" s="380"/>
      <c r="G68" s="388"/>
    </row>
    <row r="69" spans="1:8" ht="81.599999999999994" hidden="1" customHeight="1">
      <c r="A69" s="982" t="s">
        <v>1673</v>
      </c>
      <c r="B69" s="983"/>
      <c r="C69" s="378"/>
      <c r="D69" s="378" t="s">
        <v>1674</v>
      </c>
      <c r="E69" s="380" t="s">
        <v>1675</v>
      </c>
      <c r="F69" s="380" t="s">
        <v>1676</v>
      </c>
      <c r="G69" s="388"/>
    </row>
    <row r="70" spans="1:8" ht="28.5" hidden="1" customHeight="1">
      <c r="A70" s="976" t="s">
        <v>1677</v>
      </c>
      <c r="B70" s="977"/>
      <c r="C70" s="378"/>
      <c r="D70" s="378"/>
      <c r="E70" s="379"/>
      <c r="F70" s="380"/>
      <c r="G70" s="381"/>
    </row>
    <row r="71" spans="1:8" ht="141.9" hidden="1" customHeight="1">
      <c r="A71" s="982" t="s">
        <v>1678</v>
      </c>
      <c r="B71" s="983"/>
      <c r="C71" s="378"/>
      <c r="D71" s="378" t="s">
        <v>1648</v>
      </c>
      <c r="E71" s="380" t="s">
        <v>1679</v>
      </c>
      <c r="F71" s="380" t="s">
        <v>1680</v>
      </c>
      <c r="G71" s="388"/>
      <c r="H71" s="317" t="s">
        <v>1658</v>
      </c>
    </row>
    <row r="72" spans="1:8" ht="42.75" hidden="1" customHeight="1">
      <c r="A72" s="982" t="s">
        <v>1681</v>
      </c>
      <c r="B72" s="983"/>
      <c r="C72" s="378"/>
      <c r="D72" s="378" t="s">
        <v>1653</v>
      </c>
      <c r="E72" s="379" t="s">
        <v>1682</v>
      </c>
      <c r="F72" s="380"/>
      <c r="G72" s="388"/>
    </row>
    <row r="73" spans="1:8" ht="30" hidden="1" customHeight="1">
      <c r="A73" s="982" t="s">
        <v>1683</v>
      </c>
      <c r="B73" s="983"/>
      <c r="C73" s="378"/>
      <c r="D73" s="378" t="s">
        <v>1662</v>
      </c>
      <c r="E73" s="379"/>
      <c r="F73" s="380"/>
      <c r="G73" s="381"/>
    </row>
    <row r="74" spans="1:8" ht="132" hidden="1" customHeight="1">
      <c r="A74" s="982" t="s">
        <v>1684</v>
      </c>
      <c r="B74" s="983"/>
      <c r="C74" s="378"/>
      <c r="D74" s="378" t="s">
        <v>1674</v>
      </c>
      <c r="E74" s="379" t="s">
        <v>1685</v>
      </c>
      <c r="F74" s="380" t="s">
        <v>1686</v>
      </c>
      <c r="G74" s="388"/>
    </row>
    <row r="75" spans="1:8" ht="119.1" hidden="1" customHeight="1" thickBot="1">
      <c r="A75" s="984" t="s">
        <v>1687</v>
      </c>
      <c r="B75" s="985"/>
      <c r="C75" s="389"/>
      <c r="D75" s="389" t="s">
        <v>1688</v>
      </c>
      <c r="E75" s="390" t="s">
        <v>1689</v>
      </c>
      <c r="F75" s="390"/>
      <c r="G75" s="391" t="s">
        <v>1690</v>
      </c>
    </row>
    <row r="76" spans="1:8" hidden="1"/>
    <row r="77" spans="1:8" hidden="1">
      <c r="A77" s="317" t="s">
        <v>1691</v>
      </c>
    </row>
    <row r="78" spans="1:8" ht="15" hidden="1" thickBot="1">
      <c r="A78" s="317" t="s">
        <v>1692</v>
      </c>
      <c r="C78" s="392"/>
      <c r="D78" s="393" t="s">
        <v>1693</v>
      </c>
      <c r="E78" s="394" t="s">
        <v>1694</v>
      </c>
      <c r="F78" s="395" t="s">
        <v>1695</v>
      </c>
    </row>
    <row r="79" spans="1:8" ht="15" hidden="1" thickBot="1">
      <c r="A79" s="317" t="s">
        <v>1696</v>
      </c>
      <c r="C79" s="396"/>
      <c r="D79" s="397" t="s">
        <v>1697</v>
      </c>
      <c r="E79" s="398" t="s">
        <v>1698</v>
      </c>
      <c r="F79" s="399" t="s">
        <v>1699</v>
      </c>
    </row>
    <row r="80" spans="1:8" ht="15" hidden="1" thickBot="1">
      <c r="A80" s="400" t="s">
        <v>1700</v>
      </c>
      <c r="C80" s="401"/>
      <c r="D80" s="402" t="s">
        <v>1701</v>
      </c>
      <c r="E80" s="403" t="s">
        <v>1702</v>
      </c>
      <c r="F80" s="404" t="s">
        <v>1703</v>
      </c>
    </row>
    <row r="81" spans="1:6" ht="38.25" hidden="1" customHeight="1">
      <c r="A81" s="405" t="s">
        <v>1704</v>
      </c>
      <c r="C81" s="396"/>
      <c r="D81" s="397" t="s">
        <v>1705</v>
      </c>
      <c r="E81" s="406" t="s">
        <v>1706</v>
      </c>
      <c r="F81" s="407" t="s">
        <v>1707</v>
      </c>
    </row>
    <row r="82" spans="1:6" ht="33.75" hidden="1" customHeight="1">
      <c r="A82" s="405" t="s">
        <v>1708</v>
      </c>
    </row>
    <row r="83" spans="1:6" ht="15" hidden="1" customHeight="1">
      <c r="A83" s="405" t="s">
        <v>1709</v>
      </c>
    </row>
    <row r="84" spans="1:6" hidden="1">
      <c r="A84" s="405" t="s">
        <v>1710</v>
      </c>
    </row>
    <row r="85" spans="1:6" hidden="1"/>
    <row r="86" spans="1:6" hidden="1"/>
    <row r="87" spans="1:6" hidden="1">
      <c r="A87" s="317" t="s">
        <v>1711</v>
      </c>
    </row>
    <row r="88" spans="1:6" hidden="1">
      <c r="A88" s="317" t="s">
        <v>1712</v>
      </c>
    </row>
    <row r="89" spans="1:6" hidden="1">
      <c r="A89" s="317" t="s">
        <v>1713</v>
      </c>
    </row>
    <row r="90" spans="1:6" hidden="1">
      <c r="A90" s="317" t="s">
        <v>1714</v>
      </c>
    </row>
    <row r="91" spans="1:6" hidden="1">
      <c r="A91" s="317" t="s">
        <v>1715</v>
      </c>
    </row>
    <row r="92" spans="1:6" hidden="1">
      <c r="A92" s="317" t="s">
        <v>1716</v>
      </c>
    </row>
    <row r="93" spans="1:6" hidden="1"/>
    <row r="94" spans="1:6" hidden="1"/>
    <row r="95" spans="1:6" hidden="1"/>
    <row r="96" spans="1:6" hidden="1"/>
  </sheetData>
  <mergeCells count="42">
    <mergeCell ref="A71:B71"/>
    <mergeCell ref="A72:B72"/>
    <mergeCell ref="A73:B73"/>
    <mergeCell ref="A74:B74"/>
    <mergeCell ref="A75:B75"/>
    <mergeCell ref="A70:B70"/>
    <mergeCell ref="A59:B59"/>
    <mergeCell ref="A60:B60"/>
    <mergeCell ref="A61:B61"/>
    <mergeCell ref="A62:B62"/>
    <mergeCell ref="A63:B63"/>
    <mergeCell ref="A64:B64"/>
    <mergeCell ref="A65:B65"/>
    <mergeCell ref="A66:B66"/>
    <mergeCell ref="A67:B67"/>
    <mergeCell ref="A68:B68"/>
    <mergeCell ref="A69:B69"/>
    <mergeCell ref="F27:F44"/>
    <mergeCell ref="G27:G44"/>
    <mergeCell ref="B37:B44"/>
    <mergeCell ref="C37:C44"/>
    <mergeCell ref="A47:A50"/>
    <mergeCell ref="E47:E50"/>
    <mergeCell ref="F47:F50"/>
    <mergeCell ref="G47:G50"/>
    <mergeCell ref="B48:B50"/>
    <mergeCell ref="E27:E45"/>
    <mergeCell ref="B17:B26"/>
    <mergeCell ref="C18:C26"/>
    <mergeCell ref="A27:A44"/>
    <mergeCell ref="B27:B36"/>
    <mergeCell ref="C27:C36"/>
    <mergeCell ref="A3:A26"/>
    <mergeCell ref="B3:B14"/>
    <mergeCell ref="C3:C5"/>
    <mergeCell ref="B15:B16"/>
    <mergeCell ref="E3:E26"/>
    <mergeCell ref="F3:F26"/>
    <mergeCell ref="G3:G26"/>
    <mergeCell ref="C6:C12"/>
    <mergeCell ref="C13:C14"/>
    <mergeCell ref="C15:C16"/>
  </mergeCells>
  <pageMargins left="0.70866141732283472" right="0.70866141732283472" top="0.74803149606299213" bottom="0.74803149606299213" header="0.31496062992125984" footer="0.31496062992125984"/>
  <pageSetup paperSize="9" scale="35" orientation="landscape" r:id="rId1"/>
  <headerFooter>
    <oddHeader>&amp;C&amp;"Calibri,Tučné"Príloha 8: Priorizovaný investičný plán MS SR s harmonogramom do r. 2026</oddHeader>
    <oddFooter>&amp;L&amp;"Calibri,Kurzíva"Investičná stratégia MS SR 2021</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view="pageBreakPreview" zoomScale="60" zoomScaleNormal="85" workbookViewId="0">
      <selection activeCell="F39" sqref="F39"/>
    </sheetView>
  </sheetViews>
  <sheetFormatPr defaultRowHeight="14.4"/>
  <cols>
    <col min="1" max="1" width="9.109375" style="8"/>
    <col min="2" max="2" width="24" customWidth="1"/>
    <col min="3" max="3" width="134.44140625" customWidth="1"/>
    <col min="4" max="1026" width="8.44140625" customWidth="1"/>
  </cols>
  <sheetData>
    <row r="1" spans="2:3" ht="15" thickBot="1">
      <c r="B1" s="678" t="s">
        <v>63</v>
      </c>
      <c r="C1" s="679" t="s">
        <v>64</v>
      </c>
    </row>
    <row r="2" spans="2:3">
      <c r="B2" s="666" t="s">
        <v>17</v>
      </c>
      <c r="C2" s="667" t="s">
        <v>65</v>
      </c>
    </row>
    <row r="3" spans="2:3">
      <c r="B3" s="666" t="s">
        <v>66</v>
      </c>
      <c r="C3" s="667" t="s">
        <v>67</v>
      </c>
    </row>
    <row r="4" spans="2:3">
      <c r="B4" s="666" t="s">
        <v>68</v>
      </c>
      <c r="C4" s="667" t="s">
        <v>69</v>
      </c>
    </row>
    <row r="5" spans="2:3">
      <c r="B5" s="666" t="s">
        <v>70</v>
      </c>
      <c r="C5" s="667" t="s">
        <v>71</v>
      </c>
    </row>
    <row r="6" spans="2:3">
      <c r="B6" s="666" t="s">
        <v>72</v>
      </c>
      <c r="C6" s="667" t="s">
        <v>73</v>
      </c>
    </row>
    <row r="7" spans="2:3">
      <c r="B7" s="666" t="s">
        <v>74</v>
      </c>
      <c r="C7" s="667" t="s">
        <v>75</v>
      </c>
    </row>
    <row r="8" spans="2:3">
      <c r="B8" s="666" t="s">
        <v>76</v>
      </c>
      <c r="C8" s="667" t="s">
        <v>77</v>
      </c>
    </row>
    <row r="9" spans="2:3">
      <c r="B9" s="666" t="s">
        <v>78</v>
      </c>
      <c r="C9" s="667" t="s">
        <v>79</v>
      </c>
    </row>
    <row r="10" spans="2:3">
      <c r="B10" s="666" t="s">
        <v>25</v>
      </c>
      <c r="C10" s="667" t="s">
        <v>80</v>
      </c>
    </row>
    <row r="11" spans="2:3">
      <c r="B11" s="668" t="s">
        <v>21</v>
      </c>
      <c r="C11" s="669" t="s">
        <v>81</v>
      </c>
    </row>
    <row r="12" spans="2:3" ht="15" thickBot="1">
      <c r="B12" s="666"/>
      <c r="C12" s="667"/>
    </row>
    <row r="13" spans="2:3" ht="15" thickBot="1">
      <c r="B13" s="678" t="s">
        <v>6</v>
      </c>
      <c r="C13" s="679" t="s">
        <v>82</v>
      </c>
    </row>
    <row r="14" spans="2:3">
      <c r="B14" s="666" t="s">
        <v>22</v>
      </c>
      <c r="C14" s="667" t="s">
        <v>22</v>
      </c>
    </row>
    <row r="15" spans="2:3">
      <c r="B15" s="666" t="s">
        <v>19</v>
      </c>
      <c r="C15" s="667" t="s">
        <v>84</v>
      </c>
    </row>
    <row r="16" spans="2:3">
      <c r="B16" s="666" t="s">
        <v>1173</v>
      </c>
      <c r="C16" s="667" t="s">
        <v>1314</v>
      </c>
    </row>
    <row r="17" spans="2:3">
      <c r="B17" s="670" t="s">
        <v>1398</v>
      </c>
      <c r="C17" s="671" t="s">
        <v>1174</v>
      </c>
    </row>
    <row r="18" spans="2:3">
      <c r="B18" s="672"/>
      <c r="C18" s="673"/>
    </row>
    <row r="19" spans="2:3" ht="15" thickBot="1">
      <c r="B19" s="666"/>
      <c r="C19" s="667"/>
    </row>
    <row r="20" spans="2:3" ht="15" thickBot="1">
      <c r="B20" s="676" t="s">
        <v>87</v>
      </c>
      <c r="C20" s="677" t="s">
        <v>88</v>
      </c>
    </row>
    <row r="21" spans="2:3">
      <c r="B21" s="672" t="s">
        <v>89</v>
      </c>
      <c r="C21" s="673" t="s">
        <v>90</v>
      </c>
    </row>
    <row r="22" spans="2:3">
      <c r="B22" s="672" t="s">
        <v>16</v>
      </c>
      <c r="C22" s="673" t="s">
        <v>91</v>
      </c>
    </row>
    <row r="23" spans="2:3">
      <c r="B23" s="668" t="s">
        <v>24</v>
      </c>
      <c r="C23" s="669" t="s">
        <v>92</v>
      </c>
    </row>
    <row r="24" spans="2:3" ht="15" thickBot="1">
      <c r="B24" s="672"/>
      <c r="C24" s="673"/>
    </row>
    <row r="25" spans="2:3" ht="15" thickBot="1">
      <c r="B25" s="676" t="s">
        <v>93</v>
      </c>
      <c r="C25" s="677" t="s">
        <v>94</v>
      </c>
    </row>
    <row r="26" spans="2:3">
      <c r="B26" s="672" t="s">
        <v>18</v>
      </c>
      <c r="C26" s="673" t="s">
        <v>95</v>
      </c>
    </row>
    <row r="27" spans="2:3">
      <c r="B27" s="672" t="s">
        <v>96</v>
      </c>
      <c r="C27" s="673" t="s">
        <v>97</v>
      </c>
    </row>
    <row r="28" spans="2:3">
      <c r="B28" s="672" t="s">
        <v>98</v>
      </c>
      <c r="C28" s="673" t="s">
        <v>99</v>
      </c>
    </row>
    <row r="29" spans="2:3">
      <c r="B29" s="672" t="s">
        <v>100</v>
      </c>
      <c r="C29" s="673" t="s">
        <v>101</v>
      </c>
    </row>
    <row r="30" spans="2:3">
      <c r="B30" s="672" t="s">
        <v>102</v>
      </c>
      <c r="C30" s="673" t="s">
        <v>103</v>
      </c>
    </row>
    <row r="31" spans="2:3">
      <c r="B31" s="672" t="s">
        <v>104</v>
      </c>
      <c r="C31" s="673" t="s">
        <v>105</v>
      </c>
    </row>
    <row r="32" spans="2:3">
      <c r="B32" s="672" t="s">
        <v>106</v>
      </c>
      <c r="C32" s="673" t="s">
        <v>107</v>
      </c>
    </row>
    <row r="33" spans="2:3">
      <c r="B33" s="672" t="s">
        <v>1382</v>
      </c>
      <c r="C33" s="673" t="s">
        <v>108</v>
      </c>
    </row>
    <row r="34" spans="2:3">
      <c r="B34" s="668" t="s">
        <v>85</v>
      </c>
      <c r="C34" s="669" t="s">
        <v>109</v>
      </c>
    </row>
    <row r="35" spans="2:3" ht="15" thickBot="1">
      <c r="B35" s="674"/>
      <c r="C35" s="675"/>
    </row>
  </sheetData>
  <pageMargins left="0.78749999999999998" right="0.78749999999999998" top="1.05277777777778" bottom="1.05277777777778" header="0.78749999999999998" footer="0.78749999999999998"/>
  <pageSetup paperSize="8" scale="81" firstPageNumber="0" fitToHeight="0" orientation="portrait" r:id="rId1"/>
  <headerFooter>
    <oddHeader>&amp;C&amp;"Times New Roman,Normálne"&amp;12Príloha 8: Priorizovaný investičný plán MS SR s harmonogramom do r. 2026</oddHeader>
    <oddFooter>&amp;L&amp;"Calibri,Kurzíva"Investičná stratégia MS SR 2021&amp;C&amp;"Times New Roman,Normálne"&amp;12Page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topLeftCell="A7" zoomScale="85" zoomScaleNormal="85" workbookViewId="0">
      <selection activeCell="F39" sqref="F39"/>
    </sheetView>
  </sheetViews>
  <sheetFormatPr defaultColWidth="9.109375" defaultRowHeight="14.4"/>
  <cols>
    <col min="1" max="1" width="36.109375" style="317" customWidth="1"/>
    <col min="2" max="2" width="11.33203125" style="317" bestFit="1" customWidth="1"/>
    <col min="3" max="3" width="9.109375" style="317"/>
    <col min="4" max="4" width="26.109375" style="317" customWidth="1"/>
    <col min="5" max="5" width="24.5546875" style="317" bestFit="1" customWidth="1"/>
    <col min="6" max="6" width="21.5546875" style="317" bestFit="1" customWidth="1"/>
    <col min="7" max="16384" width="9.109375" style="317"/>
  </cols>
  <sheetData>
    <row r="1" spans="1:6">
      <c r="A1" s="408" t="s">
        <v>1717</v>
      </c>
      <c r="E1" s="409" t="s">
        <v>1718</v>
      </c>
      <c r="F1" s="409" t="s">
        <v>1719</v>
      </c>
    </row>
    <row r="2" spans="1:6">
      <c r="A2" s="408"/>
      <c r="E2" s="434"/>
      <c r="F2" s="434"/>
    </row>
    <row r="3" spans="1:6" s="408" customFormat="1">
      <c r="F3" s="433"/>
    </row>
    <row r="4" spans="1:6">
      <c r="B4" s="412"/>
      <c r="C4" s="412"/>
      <c r="D4" s="412"/>
      <c r="E4" s="412"/>
      <c r="F4" s="412"/>
    </row>
    <row r="5" spans="1:6" ht="15" thickBot="1">
      <c r="A5" s="492" t="s">
        <v>1264</v>
      </c>
    </row>
    <row r="6" spans="1:6">
      <c r="A6" s="410" t="s">
        <v>1721</v>
      </c>
      <c r="B6" s="409" t="s">
        <v>1722</v>
      </c>
      <c r="C6" s="409" t="s">
        <v>1723</v>
      </c>
      <c r="D6" s="411" t="s">
        <v>1724</v>
      </c>
    </row>
    <row r="7" spans="1:6">
      <c r="A7" s="413" t="s">
        <v>1725</v>
      </c>
      <c r="B7" s="414" t="s">
        <v>1726</v>
      </c>
      <c r="C7" s="414"/>
      <c r="D7" s="415"/>
    </row>
    <row r="8" spans="1:6">
      <c r="A8" s="413" t="s">
        <v>1728</v>
      </c>
      <c r="B8" s="414">
        <v>5</v>
      </c>
      <c r="C8" s="414"/>
      <c r="D8" s="415"/>
    </row>
    <row r="9" spans="1:6">
      <c r="A9" s="416" t="s">
        <v>1730</v>
      </c>
      <c r="B9" s="417"/>
      <c r="C9" s="435"/>
      <c r="D9" s="418"/>
    </row>
    <row r="10" spans="1:6">
      <c r="A10" s="416" t="s">
        <v>1732</v>
      </c>
      <c r="B10" s="417"/>
      <c r="C10" s="435">
        <v>5</v>
      </c>
      <c r="D10" s="418"/>
    </row>
    <row r="11" spans="1:6">
      <c r="A11" s="416" t="s">
        <v>1734</v>
      </c>
      <c r="B11" s="417"/>
      <c r="C11" s="435">
        <v>5</v>
      </c>
      <c r="D11" s="418"/>
    </row>
    <row r="12" spans="1:6" ht="28.8">
      <c r="A12" s="419" t="s">
        <v>1196</v>
      </c>
      <c r="B12" s="417"/>
      <c r="C12" s="435">
        <v>2</v>
      </c>
      <c r="D12" s="418"/>
    </row>
    <row r="13" spans="1:6">
      <c r="A13" s="416" t="s">
        <v>1735</v>
      </c>
      <c r="B13" s="417"/>
      <c r="C13" s="435">
        <v>4</v>
      </c>
      <c r="D13" s="418"/>
    </row>
    <row r="14" spans="1:6">
      <c r="A14" s="416" t="s">
        <v>1736</v>
      </c>
      <c r="B14" s="417"/>
      <c r="C14" s="435">
        <v>4</v>
      </c>
      <c r="D14" s="418"/>
    </row>
    <row r="15" spans="1:6">
      <c r="A15" s="420" t="s">
        <v>387</v>
      </c>
      <c r="B15" s="421">
        <v>5</v>
      </c>
      <c r="C15" s="421">
        <f>SUM(C9:C14)</f>
        <v>20</v>
      </c>
      <c r="D15" s="422">
        <f>B15*C15</f>
        <v>100</v>
      </c>
    </row>
    <row r="16" spans="1:6">
      <c r="A16" s="413" t="s">
        <v>1737</v>
      </c>
      <c r="B16" s="414">
        <v>5</v>
      </c>
      <c r="C16" s="414"/>
      <c r="D16" s="415"/>
    </row>
    <row r="17" spans="1:6">
      <c r="A17" s="423" t="s">
        <v>1738</v>
      </c>
      <c r="B17" s="414"/>
      <c r="C17" s="424"/>
      <c r="D17" s="415"/>
    </row>
    <row r="18" spans="1:6">
      <c r="A18" s="423" t="s">
        <v>1739</v>
      </c>
      <c r="B18" s="424"/>
      <c r="C18" s="424"/>
      <c r="D18" s="425"/>
    </row>
    <row r="19" spans="1:6" ht="28.8">
      <c r="A19" s="426" t="s">
        <v>1740</v>
      </c>
      <c r="B19" s="424"/>
      <c r="C19" s="424"/>
      <c r="D19" s="425"/>
    </row>
    <row r="20" spans="1:6" ht="28.8">
      <c r="A20" s="426" t="s">
        <v>1741</v>
      </c>
      <c r="B20" s="424"/>
      <c r="C20" s="424">
        <v>3</v>
      </c>
      <c r="D20" s="425"/>
    </row>
    <row r="21" spans="1:6">
      <c r="A21" s="423" t="s">
        <v>1208</v>
      </c>
      <c r="B21" s="414"/>
      <c r="C21" s="424"/>
      <c r="D21" s="415"/>
    </row>
    <row r="22" spans="1:6">
      <c r="A22" s="420" t="s">
        <v>387</v>
      </c>
      <c r="B22" s="421">
        <v>5</v>
      </c>
      <c r="C22" s="421">
        <f>SUM(C16:C21)</f>
        <v>3</v>
      </c>
      <c r="D22" s="422">
        <f>B22*C22</f>
        <v>15</v>
      </c>
    </row>
    <row r="23" spans="1:6">
      <c r="A23" s="413" t="s">
        <v>1742</v>
      </c>
      <c r="B23" s="414">
        <v>3</v>
      </c>
      <c r="C23" s="414"/>
      <c r="D23" s="415"/>
    </row>
    <row r="24" spans="1:6">
      <c r="A24" s="427" t="s">
        <v>1743</v>
      </c>
      <c r="B24" s="428"/>
      <c r="C24" s="428">
        <v>6</v>
      </c>
      <c r="D24" s="429"/>
    </row>
    <row r="25" spans="1:6">
      <c r="A25" s="427" t="s">
        <v>1744</v>
      </c>
      <c r="B25" s="428"/>
      <c r="C25" s="428"/>
      <c r="D25" s="429"/>
    </row>
    <row r="26" spans="1:6">
      <c r="A26" s="427" t="s">
        <v>1745</v>
      </c>
      <c r="B26" s="428"/>
      <c r="C26" s="428"/>
      <c r="D26" s="429"/>
    </row>
    <row r="27" spans="1:6">
      <c r="A27" s="420" t="s">
        <v>387</v>
      </c>
      <c r="B27" s="421">
        <v>3</v>
      </c>
      <c r="C27" s="421">
        <f>SUM(C24:C26)</f>
        <v>6</v>
      </c>
      <c r="D27" s="422">
        <f>B27*C27</f>
        <v>18</v>
      </c>
    </row>
    <row r="28" spans="1:6" ht="15" thickBot="1">
      <c r="A28" s="430" t="s">
        <v>1746</v>
      </c>
      <c r="B28" s="431"/>
      <c r="C28" s="431"/>
      <c r="D28" s="432">
        <f>SUM(D15:D27)</f>
        <v>133</v>
      </c>
    </row>
    <row r="30" spans="1:6" ht="15" thickBot="1">
      <c r="A30" s="555" t="s">
        <v>1790</v>
      </c>
    </row>
    <row r="31" spans="1:6">
      <c r="A31" s="410" t="s">
        <v>1721</v>
      </c>
      <c r="B31" s="409" t="s">
        <v>1722</v>
      </c>
      <c r="C31" s="409" t="s">
        <v>1723</v>
      </c>
      <c r="D31" s="411" t="s">
        <v>1724</v>
      </c>
      <c r="E31" s="317">
        <v>6</v>
      </c>
      <c r="F31" s="317" t="s">
        <v>1637</v>
      </c>
    </row>
    <row r="32" spans="1:6">
      <c r="A32" s="413" t="s">
        <v>1725</v>
      </c>
      <c r="B32" s="414" t="s">
        <v>1726</v>
      </c>
      <c r="C32" s="414"/>
      <c r="D32" s="415"/>
      <c r="E32" s="317">
        <v>6</v>
      </c>
      <c r="F32" s="317" t="s">
        <v>1638</v>
      </c>
    </row>
    <row r="33" spans="1:6">
      <c r="A33" s="413" t="s">
        <v>1728</v>
      </c>
      <c r="B33" s="414">
        <v>5</v>
      </c>
      <c r="C33" s="414"/>
      <c r="D33" s="415"/>
      <c r="E33" s="317">
        <v>6</v>
      </c>
      <c r="F33" s="317" t="s">
        <v>1639</v>
      </c>
    </row>
    <row r="34" spans="1:6">
      <c r="A34" s="416" t="s">
        <v>1730</v>
      </c>
      <c r="B34" s="417"/>
      <c r="C34" s="435"/>
      <c r="D34" s="418"/>
      <c r="E34" s="408">
        <v>18</v>
      </c>
    </row>
    <row r="35" spans="1:6">
      <c r="A35" s="416" t="s">
        <v>1732</v>
      </c>
      <c r="B35" s="417"/>
      <c r="C35" s="435">
        <v>5</v>
      </c>
      <c r="D35" s="418"/>
    </row>
    <row r="36" spans="1:6">
      <c r="A36" s="416" t="s">
        <v>1734</v>
      </c>
      <c r="B36" s="417"/>
      <c r="C36" s="435">
        <v>5</v>
      </c>
      <c r="D36" s="418"/>
    </row>
    <row r="37" spans="1:6" ht="28.8">
      <c r="A37" s="419" t="s">
        <v>1196</v>
      </c>
      <c r="B37" s="417"/>
      <c r="C37" s="435">
        <v>2</v>
      </c>
      <c r="D37" s="418"/>
    </row>
    <row r="38" spans="1:6">
      <c r="A38" s="416" t="s">
        <v>1735</v>
      </c>
      <c r="B38" s="417"/>
      <c r="C38" s="435">
        <v>4</v>
      </c>
      <c r="D38" s="418"/>
    </row>
    <row r="39" spans="1:6">
      <c r="A39" s="416" t="s">
        <v>1736</v>
      </c>
      <c r="B39" s="417"/>
      <c r="C39" s="435">
        <v>4</v>
      </c>
      <c r="D39" s="418"/>
    </row>
    <row r="40" spans="1:6">
      <c r="A40" s="420" t="s">
        <v>387</v>
      </c>
      <c r="B40" s="421">
        <v>5</v>
      </c>
      <c r="C40" s="421">
        <f>SUM(C34:C39)</f>
        <v>20</v>
      </c>
      <c r="D40" s="422">
        <f>B40*C40</f>
        <v>100</v>
      </c>
    </row>
    <row r="41" spans="1:6">
      <c r="A41" s="413" t="s">
        <v>1737</v>
      </c>
      <c r="B41" s="414">
        <v>5</v>
      </c>
      <c r="C41" s="414"/>
      <c r="D41" s="415"/>
    </row>
    <row r="42" spans="1:6">
      <c r="A42" s="423" t="s">
        <v>1738</v>
      </c>
      <c r="B42" s="414"/>
      <c r="C42" s="424"/>
      <c r="D42" s="415"/>
    </row>
    <row r="43" spans="1:6">
      <c r="A43" s="423" t="s">
        <v>1739</v>
      </c>
      <c r="B43" s="424"/>
      <c r="C43" s="424"/>
      <c r="D43" s="425"/>
    </row>
    <row r="44" spans="1:6" ht="28.8">
      <c r="A44" s="426" t="s">
        <v>1740</v>
      </c>
      <c r="B44" s="424"/>
      <c r="C44" s="424"/>
      <c r="D44" s="425"/>
    </row>
    <row r="45" spans="1:6" ht="28.8">
      <c r="A45" s="426" t="s">
        <v>1741</v>
      </c>
      <c r="B45" s="424"/>
      <c r="C45" s="424">
        <v>3</v>
      </c>
      <c r="D45" s="425"/>
    </row>
    <row r="46" spans="1:6">
      <c r="A46" s="423" t="s">
        <v>1208</v>
      </c>
      <c r="B46" s="414"/>
      <c r="C46" s="424"/>
      <c r="D46" s="415"/>
    </row>
    <row r="47" spans="1:6">
      <c r="A47" s="420" t="s">
        <v>387</v>
      </c>
      <c r="B47" s="421">
        <v>5</v>
      </c>
      <c r="C47" s="421">
        <f>SUM(C41:C46)</f>
        <v>3</v>
      </c>
      <c r="D47" s="422">
        <f>B47*C47</f>
        <v>15</v>
      </c>
    </row>
    <row r="48" spans="1:6">
      <c r="A48" s="413" t="s">
        <v>1742</v>
      </c>
      <c r="B48" s="414">
        <v>3</v>
      </c>
      <c r="C48" s="414"/>
      <c r="D48" s="415"/>
    </row>
    <row r="49" spans="1:5">
      <c r="A49" s="427" t="s">
        <v>1743</v>
      </c>
      <c r="B49" s="428"/>
      <c r="C49" s="428">
        <v>6</v>
      </c>
      <c r="D49" s="429"/>
    </row>
    <row r="50" spans="1:5">
      <c r="A50" s="427" t="s">
        <v>1744</v>
      </c>
      <c r="B50" s="428"/>
      <c r="C50" s="428"/>
      <c r="D50" s="429"/>
    </row>
    <row r="51" spans="1:5">
      <c r="A51" s="427" t="s">
        <v>1745</v>
      </c>
      <c r="B51" s="428"/>
      <c r="C51" s="428"/>
      <c r="D51" s="429"/>
    </row>
    <row r="52" spans="1:5">
      <c r="A52" s="420" t="s">
        <v>387</v>
      </c>
      <c r="B52" s="421">
        <v>3</v>
      </c>
      <c r="C52" s="421">
        <f>SUM(C49:C51)</f>
        <v>6</v>
      </c>
      <c r="D52" s="422">
        <f>B52*C52</f>
        <v>18</v>
      </c>
    </row>
    <row r="53" spans="1:5" ht="15" thickBot="1">
      <c r="A53" s="430" t="s">
        <v>1746</v>
      </c>
      <c r="B53" s="431"/>
      <c r="C53" s="431"/>
      <c r="D53" s="432">
        <f>SUM(D40:D52)</f>
        <v>133</v>
      </c>
      <c r="E53" s="432">
        <f>D53+E34</f>
        <v>151</v>
      </c>
    </row>
    <row r="55" spans="1:5" ht="15" thickBot="1">
      <c r="A55" s="436" t="s">
        <v>1766</v>
      </c>
    </row>
    <row r="56" spans="1:5">
      <c r="A56" s="410" t="s">
        <v>1721</v>
      </c>
      <c r="B56" s="409" t="s">
        <v>1722</v>
      </c>
      <c r="C56" s="409" t="s">
        <v>1723</v>
      </c>
      <c r="D56" s="411" t="s">
        <v>1724</v>
      </c>
    </row>
    <row r="57" spans="1:5">
      <c r="A57" s="413" t="s">
        <v>1725</v>
      </c>
      <c r="B57" s="414" t="s">
        <v>1726</v>
      </c>
      <c r="C57" s="414"/>
      <c r="D57" s="415"/>
    </row>
    <row r="58" spans="1:5">
      <c r="A58" s="413" t="s">
        <v>1728</v>
      </c>
      <c r="B58" s="414">
        <v>5</v>
      </c>
      <c r="C58" s="414"/>
      <c r="D58" s="415"/>
    </row>
    <row r="59" spans="1:5">
      <c r="A59" s="416" t="s">
        <v>1730</v>
      </c>
      <c r="B59" s="417"/>
      <c r="C59" s="435"/>
      <c r="D59" s="418"/>
    </row>
    <row r="60" spans="1:5">
      <c r="A60" s="416" t="s">
        <v>1732</v>
      </c>
      <c r="B60" s="417"/>
      <c r="C60" s="435">
        <v>5</v>
      </c>
      <c r="D60" s="418"/>
    </row>
    <row r="61" spans="1:5">
      <c r="A61" s="416" t="s">
        <v>1734</v>
      </c>
      <c r="B61" s="417"/>
      <c r="C61" s="435">
        <v>5</v>
      </c>
      <c r="D61" s="418"/>
    </row>
    <row r="62" spans="1:5" ht="28.8">
      <c r="A62" s="419" t="s">
        <v>1196</v>
      </c>
      <c r="B62" s="417"/>
      <c r="C62" s="435">
        <v>2</v>
      </c>
      <c r="D62" s="418"/>
    </row>
    <row r="63" spans="1:5">
      <c r="A63" s="416" t="s">
        <v>1735</v>
      </c>
      <c r="B63" s="417"/>
      <c r="C63" s="435">
        <v>4</v>
      </c>
      <c r="D63" s="418"/>
    </row>
    <row r="64" spans="1:5">
      <c r="A64" s="416" t="s">
        <v>1736</v>
      </c>
      <c r="B64" s="417"/>
      <c r="C64" s="435">
        <v>4</v>
      </c>
      <c r="D64" s="418"/>
    </row>
    <row r="65" spans="1:4">
      <c r="A65" s="420" t="s">
        <v>387</v>
      </c>
      <c r="B65" s="421">
        <v>5</v>
      </c>
      <c r="C65" s="421">
        <f>SUM(C60:C64)</f>
        <v>20</v>
      </c>
      <c r="D65" s="422">
        <f>B65*C65</f>
        <v>100</v>
      </c>
    </row>
    <row r="66" spans="1:4">
      <c r="A66" s="413" t="s">
        <v>1737</v>
      </c>
      <c r="B66" s="414">
        <v>5</v>
      </c>
      <c r="C66" s="414"/>
      <c r="D66" s="415"/>
    </row>
    <row r="67" spans="1:4">
      <c r="A67" s="423" t="s">
        <v>1738</v>
      </c>
      <c r="B67" s="414"/>
      <c r="C67" s="424"/>
      <c r="D67" s="415"/>
    </row>
    <row r="68" spans="1:4">
      <c r="A68" s="423" t="s">
        <v>1739</v>
      </c>
      <c r="B68" s="424"/>
      <c r="C68" s="424"/>
      <c r="D68" s="425"/>
    </row>
    <row r="69" spans="1:4" ht="28.8">
      <c r="A69" s="426" t="s">
        <v>1740</v>
      </c>
      <c r="B69" s="424"/>
      <c r="C69" s="424"/>
      <c r="D69" s="425"/>
    </row>
    <row r="70" spans="1:4" ht="28.8">
      <c r="A70" s="426" t="s">
        <v>1741</v>
      </c>
      <c r="B70" s="424"/>
      <c r="C70" s="424">
        <v>3</v>
      </c>
      <c r="D70" s="425"/>
    </row>
    <row r="71" spans="1:4">
      <c r="A71" s="423" t="s">
        <v>1208</v>
      </c>
      <c r="B71" s="414"/>
      <c r="C71" s="424"/>
      <c r="D71" s="415"/>
    </row>
    <row r="72" spans="1:4">
      <c r="A72" s="420" t="s">
        <v>387</v>
      </c>
      <c r="B72" s="421">
        <v>5</v>
      </c>
      <c r="C72" s="421">
        <f>SUM(C66:C71)</f>
        <v>3</v>
      </c>
      <c r="D72" s="422">
        <f>B72*C72</f>
        <v>15</v>
      </c>
    </row>
    <row r="73" spans="1:4">
      <c r="A73" s="413" t="s">
        <v>1742</v>
      </c>
      <c r="B73" s="414">
        <v>3</v>
      </c>
      <c r="C73" s="414"/>
      <c r="D73" s="415"/>
    </row>
    <row r="74" spans="1:4">
      <c r="A74" s="427" t="s">
        <v>1743</v>
      </c>
      <c r="B74" s="428"/>
      <c r="C74" s="428">
        <v>6</v>
      </c>
      <c r="D74" s="429"/>
    </row>
    <row r="75" spans="1:4">
      <c r="A75" s="427" t="s">
        <v>1744</v>
      </c>
      <c r="B75" s="428"/>
      <c r="C75" s="428"/>
      <c r="D75" s="429"/>
    </row>
    <row r="76" spans="1:4">
      <c r="A76" s="427" t="s">
        <v>1745</v>
      </c>
      <c r="B76" s="428"/>
      <c r="C76" s="428"/>
      <c r="D76" s="429"/>
    </row>
    <row r="77" spans="1:4">
      <c r="A77" s="420" t="s">
        <v>387</v>
      </c>
      <c r="B77" s="421">
        <v>3</v>
      </c>
      <c r="C77" s="421">
        <f>SUM(C74:C76)</f>
        <v>6</v>
      </c>
      <c r="D77" s="422">
        <f>B77*C77</f>
        <v>18</v>
      </c>
    </row>
    <row r="78" spans="1:4" ht="15" thickBot="1">
      <c r="A78" s="430" t="s">
        <v>1746</v>
      </c>
      <c r="B78" s="431"/>
      <c r="C78" s="431"/>
      <c r="D78" s="432">
        <v>133</v>
      </c>
    </row>
    <row r="80" spans="1:4" ht="15" thickBot="1">
      <c r="A80" s="555" t="s">
        <v>1792</v>
      </c>
    </row>
    <row r="81" spans="1:7">
      <c r="A81" s="410" t="s">
        <v>1721</v>
      </c>
      <c r="B81" s="409" t="s">
        <v>1722</v>
      </c>
      <c r="C81" s="409" t="s">
        <v>1723</v>
      </c>
      <c r="D81" s="411" t="s">
        <v>1724</v>
      </c>
      <c r="F81" s="317">
        <v>6</v>
      </c>
      <c r="G81" s="317" t="s">
        <v>1637</v>
      </c>
    </row>
    <row r="82" spans="1:7">
      <c r="A82" s="413" t="s">
        <v>1725</v>
      </c>
      <c r="B82" s="414" t="s">
        <v>1726</v>
      </c>
      <c r="C82" s="414"/>
      <c r="D82" s="415"/>
      <c r="F82" s="317">
        <v>6</v>
      </c>
      <c r="G82" s="317" t="s">
        <v>1638</v>
      </c>
    </row>
    <row r="83" spans="1:7">
      <c r="A83" s="413" t="s">
        <v>1728</v>
      </c>
      <c r="B83" s="414">
        <v>5</v>
      </c>
      <c r="C83" s="414"/>
      <c r="D83" s="415"/>
      <c r="F83" s="317">
        <v>12</v>
      </c>
    </row>
    <row r="84" spans="1:7">
      <c r="A84" s="416" t="s">
        <v>1730</v>
      </c>
      <c r="B84" s="417"/>
      <c r="C84" s="435"/>
      <c r="D84" s="418"/>
    </row>
    <row r="85" spans="1:7">
      <c r="A85" s="416" t="s">
        <v>1732</v>
      </c>
      <c r="B85" s="417"/>
      <c r="C85" s="435">
        <v>5</v>
      </c>
      <c r="D85" s="418"/>
    </row>
    <row r="86" spans="1:7">
      <c r="A86" s="416" t="s">
        <v>1734</v>
      </c>
      <c r="B86" s="417"/>
      <c r="C86" s="435">
        <v>5</v>
      </c>
      <c r="D86" s="418"/>
      <c r="E86" s="408"/>
    </row>
    <row r="87" spans="1:7" ht="28.8">
      <c r="A87" s="419" t="s">
        <v>1196</v>
      </c>
      <c r="B87" s="417"/>
      <c r="C87" s="435">
        <v>2</v>
      </c>
      <c r="D87" s="418"/>
    </row>
    <row r="88" spans="1:7">
      <c r="A88" s="416" t="s">
        <v>1735</v>
      </c>
      <c r="B88" s="417"/>
      <c r="C88" s="435">
        <v>4</v>
      </c>
      <c r="D88" s="418"/>
    </row>
    <row r="89" spans="1:7">
      <c r="A89" s="416" t="s">
        <v>1736</v>
      </c>
      <c r="B89" s="417"/>
      <c r="C89" s="435">
        <v>4</v>
      </c>
      <c r="D89" s="418"/>
    </row>
    <row r="90" spans="1:7">
      <c r="A90" s="420" t="s">
        <v>387</v>
      </c>
      <c r="B90" s="421">
        <v>5</v>
      </c>
      <c r="C90" s="421">
        <f>SUM(C84:C89)</f>
        <v>20</v>
      </c>
      <c r="D90" s="422">
        <f>B90*C90</f>
        <v>100</v>
      </c>
    </row>
    <row r="91" spans="1:7">
      <c r="A91" s="413" t="s">
        <v>1737</v>
      </c>
      <c r="B91" s="414">
        <v>5</v>
      </c>
      <c r="C91" s="414"/>
      <c r="D91" s="415"/>
    </row>
    <row r="92" spans="1:7">
      <c r="A92" s="423" t="s">
        <v>1738</v>
      </c>
      <c r="B92" s="414"/>
      <c r="C92" s="424"/>
      <c r="D92" s="415"/>
    </row>
    <row r="93" spans="1:7">
      <c r="A93" s="423" t="s">
        <v>1739</v>
      </c>
      <c r="B93" s="424"/>
      <c r="C93" s="424"/>
      <c r="D93" s="425"/>
    </row>
    <row r="94" spans="1:7" ht="28.8">
      <c r="A94" s="426" t="s">
        <v>1740</v>
      </c>
      <c r="B94" s="424"/>
      <c r="C94" s="424"/>
      <c r="D94" s="425"/>
    </row>
    <row r="95" spans="1:7" ht="28.8">
      <c r="A95" s="426" t="s">
        <v>1741</v>
      </c>
      <c r="B95" s="424"/>
      <c r="C95" s="424">
        <v>3</v>
      </c>
      <c r="D95" s="425"/>
    </row>
    <row r="96" spans="1:7">
      <c r="A96" s="423" t="s">
        <v>1208</v>
      </c>
      <c r="B96" s="414"/>
      <c r="C96" s="424"/>
      <c r="D96" s="415"/>
    </row>
    <row r="97" spans="1:7">
      <c r="A97" s="420" t="s">
        <v>387</v>
      </c>
      <c r="B97" s="421">
        <v>5</v>
      </c>
      <c r="C97" s="421">
        <f>SUM(C91:C96)</f>
        <v>3</v>
      </c>
      <c r="D97" s="422">
        <f>B97*C97</f>
        <v>15</v>
      </c>
    </row>
    <row r="98" spans="1:7">
      <c r="A98" s="413" t="s">
        <v>1742</v>
      </c>
      <c r="B98" s="414">
        <v>3</v>
      </c>
      <c r="C98" s="414"/>
      <c r="D98" s="415"/>
    </row>
    <row r="99" spans="1:7">
      <c r="A99" s="427" t="s">
        <v>1743</v>
      </c>
      <c r="B99" s="428"/>
      <c r="C99" s="428">
        <v>6</v>
      </c>
      <c r="D99" s="429"/>
    </row>
    <row r="100" spans="1:7">
      <c r="A100" s="427" t="s">
        <v>1744</v>
      </c>
      <c r="B100" s="428"/>
      <c r="C100" s="428"/>
      <c r="D100" s="429"/>
    </row>
    <row r="101" spans="1:7">
      <c r="A101" s="427" t="s">
        <v>1745</v>
      </c>
      <c r="B101" s="428"/>
      <c r="C101" s="428"/>
      <c r="D101" s="429"/>
    </row>
    <row r="102" spans="1:7">
      <c r="A102" s="420" t="s">
        <v>387</v>
      </c>
      <c r="B102" s="421">
        <v>3</v>
      </c>
      <c r="C102" s="421">
        <f>SUM(C99:C101)</f>
        <v>6</v>
      </c>
      <c r="D102" s="422">
        <f>B102*C102</f>
        <v>18</v>
      </c>
    </row>
    <row r="103" spans="1:7" ht="15" thickBot="1">
      <c r="A103" s="430" t="s">
        <v>1746</v>
      </c>
      <c r="B103" s="431"/>
      <c r="C103" s="431"/>
      <c r="D103" s="432">
        <f>SUM(D90:D102)</f>
        <v>133</v>
      </c>
      <c r="E103" s="432">
        <f>D103+F83</f>
        <v>145</v>
      </c>
    </row>
    <row r="105" spans="1:7" ht="15" thickBot="1">
      <c r="A105" s="556" t="s">
        <v>1791</v>
      </c>
    </row>
    <row r="106" spans="1:7">
      <c r="A106" s="410" t="s">
        <v>1721</v>
      </c>
      <c r="B106" s="409" t="s">
        <v>1722</v>
      </c>
      <c r="C106" s="409" t="s">
        <v>1723</v>
      </c>
      <c r="D106" s="411" t="s">
        <v>1724</v>
      </c>
      <c r="F106" s="317">
        <v>6</v>
      </c>
      <c r="G106" s="317" t="s">
        <v>1637</v>
      </c>
    </row>
    <row r="107" spans="1:7">
      <c r="A107" s="413" t="s">
        <v>1725</v>
      </c>
      <c r="B107" s="414" t="s">
        <v>1726</v>
      </c>
      <c r="C107" s="414"/>
      <c r="D107" s="415"/>
      <c r="F107" s="317">
        <v>6</v>
      </c>
      <c r="G107" s="317" t="s">
        <v>1638</v>
      </c>
    </row>
    <row r="108" spans="1:7">
      <c r="A108" s="413" t="s">
        <v>1728</v>
      </c>
      <c r="B108" s="414">
        <v>5</v>
      </c>
      <c r="C108" s="414"/>
      <c r="D108" s="415"/>
      <c r="F108" s="317">
        <v>12</v>
      </c>
    </row>
    <row r="109" spans="1:7">
      <c r="A109" s="416" t="s">
        <v>1730</v>
      </c>
      <c r="B109" s="417"/>
      <c r="C109" s="435"/>
      <c r="D109" s="418"/>
    </row>
    <row r="110" spans="1:7">
      <c r="A110" s="416" t="s">
        <v>1732</v>
      </c>
      <c r="B110" s="417"/>
      <c r="C110" s="435">
        <v>5</v>
      </c>
      <c r="D110" s="418"/>
    </row>
    <row r="111" spans="1:7">
      <c r="A111" s="416" t="s">
        <v>1734</v>
      </c>
      <c r="B111" s="417"/>
      <c r="C111" s="435">
        <v>5</v>
      </c>
      <c r="D111" s="418"/>
    </row>
    <row r="112" spans="1:7" ht="28.8">
      <c r="A112" s="419" t="s">
        <v>1196</v>
      </c>
      <c r="B112" s="417"/>
      <c r="C112" s="435">
        <v>2</v>
      </c>
      <c r="D112" s="418"/>
      <c r="E112" s="408"/>
    </row>
    <row r="113" spans="1:5">
      <c r="A113" s="416" t="s">
        <v>1735</v>
      </c>
      <c r="B113" s="417"/>
      <c r="C113" s="435">
        <v>4</v>
      </c>
      <c r="D113" s="418"/>
    </row>
    <row r="114" spans="1:5">
      <c r="A114" s="416" t="s">
        <v>1736</v>
      </c>
      <c r="B114" s="417"/>
      <c r="C114" s="435">
        <v>4</v>
      </c>
      <c r="D114" s="418"/>
    </row>
    <row r="115" spans="1:5">
      <c r="A115" s="420" t="s">
        <v>387</v>
      </c>
      <c r="B115" s="421">
        <v>5</v>
      </c>
      <c r="C115" s="421">
        <f>SUM(C109:C114)</f>
        <v>20</v>
      </c>
      <c r="D115" s="422">
        <f>B115*C115</f>
        <v>100</v>
      </c>
    </row>
    <row r="116" spans="1:5">
      <c r="A116" s="413" t="s">
        <v>1737</v>
      </c>
      <c r="B116" s="414">
        <v>5</v>
      </c>
      <c r="C116" s="414"/>
      <c r="D116" s="415"/>
    </row>
    <row r="117" spans="1:5">
      <c r="A117" s="423" t="s">
        <v>1738</v>
      </c>
      <c r="B117" s="414"/>
      <c r="C117" s="424"/>
      <c r="D117" s="415"/>
    </row>
    <row r="118" spans="1:5">
      <c r="A118" s="423" t="s">
        <v>1739</v>
      </c>
      <c r="B118" s="424"/>
      <c r="C118" s="424"/>
      <c r="D118" s="425"/>
    </row>
    <row r="119" spans="1:5" ht="28.8">
      <c r="A119" s="426" t="s">
        <v>1740</v>
      </c>
      <c r="B119" s="424"/>
      <c r="C119" s="424"/>
      <c r="D119" s="425"/>
    </row>
    <row r="120" spans="1:5" ht="28.8">
      <c r="A120" s="426" t="s">
        <v>1741</v>
      </c>
      <c r="B120" s="424"/>
      <c r="C120" s="424">
        <v>3</v>
      </c>
      <c r="D120" s="425"/>
    </row>
    <row r="121" spans="1:5">
      <c r="A121" s="423" t="s">
        <v>1208</v>
      </c>
      <c r="B121" s="414"/>
      <c r="C121" s="424"/>
      <c r="D121" s="415"/>
    </row>
    <row r="122" spans="1:5">
      <c r="A122" s="420" t="s">
        <v>387</v>
      </c>
      <c r="B122" s="421">
        <v>5</v>
      </c>
      <c r="C122" s="421">
        <f>SUM(C116:C121)</f>
        <v>3</v>
      </c>
      <c r="D122" s="422">
        <f>B122*C122</f>
        <v>15</v>
      </c>
    </row>
    <row r="123" spans="1:5">
      <c r="A123" s="413" t="s">
        <v>1742</v>
      </c>
      <c r="B123" s="414">
        <v>3</v>
      </c>
      <c r="C123" s="414"/>
      <c r="D123" s="415"/>
    </row>
    <row r="124" spans="1:5">
      <c r="A124" s="427" t="s">
        <v>1743</v>
      </c>
      <c r="B124" s="428"/>
      <c r="C124" s="428">
        <v>6</v>
      </c>
      <c r="D124" s="429"/>
    </row>
    <row r="125" spans="1:5">
      <c r="A125" s="427" t="s">
        <v>1744</v>
      </c>
      <c r="B125" s="428"/>
      <c r="C125" s="428"/>
      <c r="D125" s="429"/>
    </row>
    <row r="126" spans="1:5">
      <c r="A126" s="427" t="s">
        <v>1745</v>
      </c>
      <c r="B126" s="428"/>
      <c r="C126" s="428"/>
      <c r="D126" s="429"/>
    </row>
    <row r="127" spans="1:5">
      <c r="A127" s="420" t="s">
        <v>387</v>
      </c>
      <c r="B127" s="421">
        <v>3</v>
      </c>
      <c r="C127" s="421">
        <f>SUM(C124:C126)</f>
        <v>6</v>
      </c>
      <c r="D127" s="422">
        <f>B127*C127</f>
        <v>18</v>
      </c>
    </row>
    <row r="128" spans="1:5" ht="15" thickBot="1">
      <c r="A128" s="430" t="s">
        <v>1746</v>
      </c>
      <c r="B128" s="431"/>
      <c r="C128" s="431"/>
      <c r="D128" s="432">
        <f>SUM(D115:D127)</f>
        <v>133</v>
      </c>
      <c r="E128" s="432">
        <f>D128+F108</f>
        <v>145</v>
      </c>
    </row>
    <row r="130" spans="1:5" ht="15" hidden="1" thickBot="1">
      <c r="A130" s="437" t="s">
        <v>1767</v>
      </c>
    </row>
    <row r="131" spans="1:5" hidden="1">
      <c r="A131" s="410" t="s">
        <v>1721</v>
      </c>
      <c r="B131" s="409" t="s">
        <v>1722</v>
      </c>
      <c r="C131" s="409" t="s">
        <v>1723</v>
      </c>
      <c r="D131" s="411" t="s">
        <v>1724</v>
      </c>
    </row>
    <row r="132" spans="1:5" hidden="1">
      <c r="A132" s="413" t="s">
        <v>1725</v>
      </c>
      <c r="B132" s="414" t="s">
        <v>1726</v>
      </c>
      <c r="C132" s="414"/>
      <c r="D132" s="415"/>
    </row>
    <row r="133" spans="1:5" hidden="1">
      <c r="A133" s="413" t="s">
        <v>1728</v>
      </c>
      <c r="B133" s="414">
        <v>5</v>
      </c>
      <c r="C133" s="414"/>
      <c r="D133" s="415"/>
    </row>
    <row r="134" spans="1:5" hidden="1">
      <c r="A134" s="416" t="s">
        <v>1730</v>
      </c>
      <c r="B134" s="417"/>
      <c r="C134" s="435"/>
      <c r="D134" s="418"/>
    </row>
    <row r="135" spans="1:5" hidden="1">
      <c r="A135" s="416" t="s">
        <v>1732</v>
      </c>
      <c r="B135" s="417"/>
      <c r="C135" s="435">
        <v>5</v>
      </c>
      <c r="D135" s="418"/>
    </row>
    <row r="136" spans="1:5" hidden="1">
      <c r="A136" s="416" t="s">
        <v>1734</v>
      </c>
      <c r="B136" s="417"/>
      <c r="C136" s="435">
        <v>5</v>
      </c>
      <c r="D136" s="418"/>
    </row>
    <row r="137" spans="1:5" ht="28.8" hidden="1">
      <c r="A137" s="419" t="s">
        <v>1196</v>
      </c>
      <c r="B137" s="417"/>
      <c r="C137" s="435">
        <v>2</v>
      </c>
      <c r="D137" s="418"/>
      <c r="E137" s="408"/>
    </row>
    <row r="138" spans="1:5" hidden="1">
      <c r="A138" s="416" t="s">
        <v>1735</v>
      </c>
      <c r="B138" s="417"/>
      <c r="C138" s="435">
        <v>4</v>
      </c>
      <c r="D138" s="418"/>
    </row>
    <row r="139" spans="1:5" hidden="1">
      <c r="A139" s="416" t="s">
        <v>1736</v>
      </c>
      <c r="B139" s="417"/>
      <c r="C139" s="435">
        <v>4</v>
      </c>
      <c r="D139" s="418"/>
    </row>
    <row r="140" spans="1:5" hidden="1">
      <c r="A140" s="420" t="s">
        <v>387</v>
      </c>
      <c r="B140" s="421">
        <v>5</v>
      </c>
      <c r="C140" s="421">
        <f>SUM(C134:C139)</f>
        <v>20</v>
      </c>
      <c r="D140" s="422">
        <f>B140*C140</f>
        <v>100</v>
      </c>
    </row>
    <row r="141" spans="1:5" hidden="1">
      <c r="A141" s="413" t="s">
        <v>1737</v>
      </c>
      <c r="B141" s="414">
        <v>5</v>
      </c>
      <c r="C141" s="414"/>
      <c r="D141" s="415"/>
    </row>
    <row r="142" spans="1:5" hidden="1">
      <c r="A142" s="423" t="s">
        <v>1738</v>
      </c>
      <c r="B142" s="414"/>
      <c r="C142" s="424"/>
      <c r="D142" s="415"/>
    </row>
    <row r="143" spans="1:5" hidden="1">
      <c r="A143" s="423" t="s">
        <v>1739</v>
      </c>
      <c r="B143" s="424"/>
      <c r="C143" s="424"/>
      <c r="D143" s="425"/>
    </row>
    <row r="144" spans="1:5" ht="28.8" hidden="1">
      <c r="A144" s="426" t="s">
        <v>1740</v>
      </c>
      <c r="B144" s="424"/>
      <c r="C144" s="424"/>
      <c r="D144" s="425"/>
    </row>
    <row r="145" spans="1:5" ht="28.8" hidden="1">
      <c r="A145" s="426" t="s">
        <v>1741</v>
      </c>
      <c r="B145" s="424"/>
      <c r="C145" s="424">
        <v>3</v>
      </c>
      <c r="D145" s="425"/>
    </row>
    <row r="146" spans="1:5" hidden="1">
      <c r="A146" s="423" t="s">
        <v>1208</v>
      </c>
      <c r="B146" s="414"/>
      <c r="C146" s="424"/>
      <c r="D146" s="415"/>
    </row>
    <row r="147" spans="1:5" hidden="1">
      <c r="A147" s="420" t="s">
        <v>387</v>
      </c>
      <c r="B147" s="421">
        <v>5</v>
      </c>
      <c r="C147" s="421">
        <f>SUM(C141:C146)</f>
        <v>3</v>
      </c>
      <c r="D147" s="422">
        <f>B147*C147</f>
        <v>15</v>
      </c>
    </row>
    <row r="148" spans="1:5" hidden="1">
      <c r="A148" s="413" t="s">
        <v>1742</v>
      </c>
      <c r="B148" s="414">
        <v>3</v>
      </c>
      <c r="C148" s="414"/>
      <c r="D148" s="415"/>
    </row>
    <row r="149" spans="1:5" hidden="1">
      <c r="A149" s="427" t="s">
        <v>1743</v>
      </c>
      <c r="B149" s="428"/>
      <c r="C149" s="428">
        <v>6</v>
      </c>
      <c r="D149" s="429"/>
    </row>
    <row r="150" spans="1:5" hidden="1">
      <c r="A150" s="427" t="s">
        <v>1744</v>
      </c>
      <c r="B150" s="428"/>
      <c r="C150" s="428"/>
      <c r="D150" s="429"/>
    </row>
    <row r="151" spans="1:5" hidden="1">
      <c r="A151" s="427" t="s">
        <v>1745</v>
      </c>
      <c r="B151" s="428"/>
      <c r="C151" s="428"/>
      <c r="D151" s="429"/>
    </row>
    <row r="152" spans="1:5" hidden="1">
      <c r="A152" s="420" t="s">
        <v>387</v>
      </c>
      <c r="B152" s="421">
        <v>3</v>
      </c>
      <c r="C152" s="421">
        <f>SUM(C149:C151)</f>
        <v>6</v>
      </c>
      <c r="D152" s="422">
        <f>B152*C152</f>
        <v>18</v>
      </c>
    </row>
    <row r="153" spans="1:5" ht="15" hidden="1" thickBot="1">
      <c r="A153" s="430" t="s">
        <v>1746</v>
      </c>
      <c r="B153" s="431"/>
      <c r="C153" s="431"/>
      <c r="D153" s="432">
        <f>SUM(D140:D152)</f>
        <v>133</v>
      </c>
      <c r="E153" s="432"/>
    </row>
  </sheetData>
  <pageMargins left="0.78749999999999998" right="0.78749999999999998" top="1.05277777777778" bottom="1.05277777777778" header="0.78749999999999998" footer="0.78749999999999998"/>
  <pageSetup paperSize="9" orientation="portrait" r:id="rId1"/>
  <headerFooter>
    <oddHeader>&amp;C&amp;"Times New Roman,Normálne"&amp;12&amp;A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N39"/>
  <sheetViews>
    <sheetView workbookViewId="0">
      <selection activeCell="B34" sqref="B34:N34"/>
    </sheetView>
  </sheetViews>
  <sheetFormatPr defaultColWidth="9.109375" defaultRowHeight="14.4"/>
  <cols>
    <col min="1" max="2" width="9.109375" style="12"/>
    <col min="3" max="3" width="67.6640625" style="12" customWidth="1"/>
    <col min="4" max="13" width="9.109375" style="12"/>
    <col min="14" max="14" width="16.109375" style="12" customWidth="1"/>
    <col min="15" max="16384" width="9.109375" style="12"/>
  </cols>
  <sheetData>
    <row r="3" spans="2:14" ht="15" thickBot="1">
      <c r="B3" s="1002" t="s">
        <v>115</v>
      </c>
      <c r="C3" s="1002"/>
      <c r="D3" s="1002"/>
      <c r="E3" s="1002"/>
      <c r="F3" s="1002"/>
      <c r="G3" s="1002"/>
      <c r="H3" s="1002"/>
      <c r="I3" s="1002"/>
      <c r="J3" s="1002"/>
      <c r="K3" s="1002"/>
      <c r="L3" s="1002"/>
      <c r="M3" s="1002"/>
      <c r="N3" s="1003"/>
    </row>
    <row r="4" spans="2:14" ht="43.8" thickBot="1">
      <c r="B4" s="1004" t="s">
        <v>116</v>
      </c>
      <c r="C4" s="1004" t="s">
        <v>117</v>
      </c>
      <c r="D4" s="1004" t="s">
        <v>118</v>
      </c>
      <c r="E4" s="987" t="s">
        <v>119</v>
      </c>
      <c r="F4" s="1004">
        <v>2022</v>
      </c>
      <c r="G4" s="1004">
        <v>2023</v>
      </c>
      <c r="H4" s="1004">
        <v>2024</v>
      </c>
      <c r="I4" s="1008" t="s">
        <v>120</v>
      </c>
      <c r="J4" s="1009"/>
      <c r="K4" s="1009"/>
      <c r="L4" s="1009"/>
      <c r="M4" s="1010"/>
      <c r="N4" s="13" t="s">
        <v>121</v>
      </c>
    </row>
    <row r="5" spans="2:14">
      <c r="B5" s="1005"/>
      <c r="C5" s="1005"/>
      <c r="D5" s="1005"/>
      <c r="E5" s="1007"/>
      <c r="F5" s="1005"/>
      <c r="G5" s="1005"/>
      <c r="H5" s="1005"/>
      <c r="I5" s="987" t="s">
        <v>122</v>
      </c>
      <c r="J5" s="987" t="s">
        <v>86</v>
      </c>
      <c r="K5" s="987" t="s">
        <v>123</v>
      </c>
      <c r="L5" s="14" t="s">
        <v>124</v>
      </c>
      <c r="M5" s="987" t="s">
        <v>125</v>
      </c>
      <c r="N5" s="989"/>
    </row>
    <row r="6" spans="2:14" ht="15" thickBot="1">
      <c r="B6" s="1006"/>
      <c r="C6" s="1006"/>
      <c r="D6" s="1006"/>
      <c r="E6" s="988"/>
      <c r="F6" s="1006"/>
      <c r="G6" s="1006"/>
      <c r="H6" s="1006"/>
      <c r="I6" s="988"/>
      <c r="J6" s="988"/>
      <c r="K6" s="988"/>
      <c r="L6" s="15" t="s">
        <v>126</v>
      </c>
      <c r="M6" s="988"/>
      <c r="N6" s="989"/>
    </row>
    <row r="7" spans="2:14" ht="15" thickBot="1">
      <c r="B7" s="16">
        <v>1</v>
      </c>
      <c r="C7" s="17" t="s">
        <v>111</v>
      </c>
      <c r="D7" s="18" t="s">
        <v>112</v>
      </c>
      <c r="E7" s="19">
        <v>22.4</v>
      </c>
      <c r="F7" s="19">
        <v>0.9</v>
      </c>
      <c r="G7" s="19">
        <v>5.8</v>
      </c>
      <c r="H7" s="19">
        <v>5.8</v>
      </c>
      <c r="I7" s="20"/>
      <c r="J7" s="21"/>
      <c r="K7" s="21"/>
      <c r="L7" s="21"/>
      <c r="M7" s="22"/>
      <c r="N7" s="23"/>
    </row>
    <row r="8" spans="2:14" ht="15" thickBot="1">
      <c r="B8" s="16">
        <v>2</v>
      </c>
      <c r="C8" s="24" t="s">
        <v>34</v>
      </c>
      <c r="D8" s="18" t="s">
        <v>15</v>
      </c>
      <c r="E8" s="19">
        <v>21.5</v>
      </c>
      <c r="F8" s="25"/>
      <c r="G8" s="25"/>
      <c r="H8" s="19">
        <v>0.7</v>
      </c>
      <c r="I8" s="20"/>
      <c r="J8" s="21"/>
      <c r="K8" s="21"/>
      <c r="L8" s="21"/>
      <c r="M8" s="22"/>
      <c r="N8" s="23"/>
    </row>
    <row r="9" spans="2:14" ht="15" thickBot="1">
      <c r="B9" s="16">
        <v>3</v>
      </c>
      <c r="C9" s="24" t="s">
        <v>41</v>
      </c>
      <c r="D9" s="26" t="s">
        <v>15</v>
      </c>
      <c r="E9" s="19">
        <v>13.4</v>
      </c>
      <c r="F9" s="19">
        <v>0.4</v>
      </c>
      <c r="G9" s="19">
        <v>6</v>
      </c>
      <c r="H9" s="19">
        <v>7</v>
      </c>
      <c r="I9" s="20"/>
      <c r="J9" s="21"/>
      <c r="K9" s="21"/>
      <c r="L9" s="21"/>
      <c r="M9" s="22"/>
      <c r="N9" s="23"/>
    </row>
    <row r="10" spans="2:14" ht="28.2" thickBot="1">
      <c r="B10" s="16">
        <v>4</v>
      </c>
      <c r="C10" s="24" t="s">
        <v>36</v>
      </c>
      <c r="D10" s="26" t="s">
        <v>15</v>
      </c>
      <c r="E10" s="19">
        <v>10.3</v>
      </c>
      <c r="F10" s="19">
        <v>6.3</v>
      </c>
      <c r="G10" s="19">
        <v>4</v>
      </c>
      <c r="H10" s="25"/>
      <c r="I10" s="20"/>
      <c r="J10" s="21"/>
      <c r="K10" s="21"/>
      <c r="L10" s="21"/>
      <c r="M10" s="22"/>
      <c r="N10" s="23"/>
    </row>
    <row r="11" spans="2:14" ht="28.2" thickBot="1">
      <c r="B11" s="16">
        <v>5</v>
      </c>
      <c r="C11" s="24" t="s">
        <v>30</v>
      </c>
      <c r="D11" s="26" t="s">
        <v>15</v>
      </c>
      <c r="E11" s="19">
        <v>8</v>
      </c>
      <c r="F11" s="19">
        <v>2</v>
      </c>
      <c r="G11" s="19">
        <v>4</v>
      </c>
      <c r="H11" s="19">
        <v>1.9</v>
      </c>
      <c r="I11" s="20"/>
      <c r="J11" s="21"/>
      <c r="K11" s="21"/>
      <c r="L11" s="21"/>
      <c r="M11" s="22"/>
      <c r="N11" s="23"/>
    </row>
    <row r="12" spans="2:14" ht="15" thickBot="1">
      <c r="B12" s="16">
        <v>6</v>
      </c>
      <c r="C12" s="24" t="s">
        <v>27</v>
      </c>
      <c r="D12" s="26" t="s">
        <v>15</v>
      </c>
      <c r="E12" s="19">
        <v>7.3</v>
      </c>
      <c r="F12" s="19">
        <v>0.3</v>
      </c>
      <c r="G12" s="19">
        <v>3</v>
      </c>
      <c r="H12" s="19">
        <v>4</v>
      </c>
      <c r="I12" s="20"/>
      <c r="J12" s="21"/>
      <c r="K12" s="21"/>
      <c r="L12" s="21"/>
      <c r="M12" s="22"/>
      <c r="N12" s="23"/>
    </row>
    <row r="13" spans="2:14" ht="15" thickBot="1">
      <c r="B13" s="16">
        <v>7</v>
      </c>
      <c r="C13" s="24" t="s">
        <v>28</v>
      </c>
      <c r="D13" s="26" t="s">
        <v>15</v>
      </c>
      <c r="E13" s="19">
        <v>7.1</v>
      </c>
      <c r="F13" s="25"/>
      <c r="G13" s="25"/>
      <c r="H13" s="19">
        <v>0.2</v>
      </c>
      <c r="I13" s="20"/>
      <c r="J13" s="21"/>
      <c r="K13" s="21"/>
      <c r="L13" s="21"/>
      <c r="M13" s="22"/>
      <c r="N13" s="23"/>
    </row>
    <row r="14" spans="2:14" ht="28.2" thickBot="1">
      <c r="B14" s="16">
        <v>8</v>
      </c>
      <c r="C14" s="24" t="s">
        <v>42</v>
      </c>
      <c r="D14" s="26" t="s">
        <v>15</v>
      </c>
      <c r="E14" s="19">
        <v>6</v>
      </c>
      <c r="F14" s="19">
        <v>3.2</v>
      </c>
      <c r="G14" s="19">
        <v>2.8</v>
      </c>
      <c r="H14" s="25"/>
      <c r="I14" s="20"/>
      <c r="J14" s="21"/>
      <c r="K14" s="21"/>
      <c r="L14" s="21"/>
      <c r="M14" s="22"/>
      <c r="N14" s="23"/>
    </row>
    <row r="15" spans="2:14" ht="15" thickBot="1">
      <c r="B15" s="16">
        <v>9</v>
      </c>
      <c r="C15" s="24" t="s">
        <v>37</v>
      </c>
      <c r="D15" s="26" t="s">
        <v>15</v>
      </c>
      <c r="E15" s="19">
        <v>6</v>
      </c>
      <c r="F15" s="19">
        <v>2</v>
      </c>
      <c r="G15" s="19">
        <v>2</v>
      </c>
      <c r="H15" s="19">
        <v>2</v>
      </c>
      <c r="I15" s="20"/>
      <c r="J15" s="21"/>
      <c r="K15" s="21"/>
      <c r="L15" s="21"/>
      <c r="M15" s="22"/>
      <c r="N15" s="23"/>
    </row>
    <row r="16" spans="2:14" ht="28.2" thickBot="1">
      <c r="B16" s="16">
        <v>10</v>
      </c>
      <c r="C16" s="24" t="s">
        <v>127</v>
      </c>
      <c r="D16" s="26" t="s">
        <v>15</v>
      </c>
      <c r="E16" s="19">
        <v>4.5999999999999996</v>
      </c>
      <c r="F16" s="19">
        <v>0.2</v>
      </c>
      <c r="G16" s="19">
        <v>2.5</v>
      </c>
      <c r="H16" s="19">
        <v>1.8</v>
      </c>
      <c r="I16" s="20"/>
      <c r="J16" s="21"/>
      <c r="K16" s="21"/>
      <c r="L16" s="21"/>
      <c r="M16" s="22"/>
      <c r="N16" s="23"/>
    </row>
    <row r="17" spans="2:14" ht="28.2" thickBot="1">
      <c r="B17" s="16">
        <v>11</v>
      </c>
      <c r="C17" s="24" t="s">
        <v>26</v>
      </c>
      <c r="D17" s="26" t="s">
        <v>15</v>
      </c>
      <c r="E17" s="19">
        <v>4</v>
      </c>
      <c r="F17" s="19">
        <v>0.6</v>
      </c>
      <c r="G17" s="19">
        <v>0.6</v>
      </c>
      <c r="H17" s="19">
        <v>1.7</v>
      </c>
      <c r="I17" s="20"/>
      <c r="J17" s="21"/>
      <c r="K17" s="21"/>
      <c r="L17" s="21"/>
      <c r="M17" s="22"/>
      <c r="N17" s="23"/>
    </row>
    <row r="18" spans="2:14" ht="15" thickBot="1">
      <c r="B18" s="16">
        <v>12</v>
      </c>
      <c r="C18" s="24" t="s">
        <v>23</v>
      </c>
      <c r="D18" s="26" t="s">
        <v>15</v>
      </c>
      <c r="E18" s="19">
        <v>3.4</v>
      </c>
      <c r="F18" s="19">
        <v>3.4</v>
      </c>
      <c r="G18" s="25"/>
      <c r="H18" s="25"/>
      <c r="I18" s="20"/>
      <c r="J18" s="21"/>
      <c r="K18" s="21"/>
      <c r="L18" s="21"/>
      <c r="M18" s="22"/>
      <c r="N18" s="23"/>
    </row>
    <row r="19" spans="2:14" ht="15" thickBot="1">
      <c r="B19" s="16">
        <v>13</v>
      </c>
      <c r="C19" s="24" t="s">
        <v>31</v>
      </c>
      <c r="D19" s="26" t="s">
        <v>15</v>
      </c>
      <c r="E19" s="19">
        <v>3.4</v>
      </c>
      <c r="F19" s="19">
        <v>0.8</v>
      </c>
      <c r="G19" s="19">
        <v>1</v>
      </c>
      <c r="H19" s="19">
        <v>1.6</v>
      </c>
      <c r="I19" s="20"/>
      <c r="J19" s="21"/>
      <c r="K19" s="21"/>
      <c r="L19" s="21"/>
      <c r="M19" s="22"/>
      <c r="N19" s="23"/>
    </row>
    <row r="20" spans="2:14" ht="15" thickBot="1">
      <c r="B20" s="16">
        <v>14</v>
      </c>
      <c r="C20" s="24" t="s">
        <v>43</v>
      </c>
      <c r="D20" s="26" t="s">
        <v>15</v>
      </c>
      <c r="E20" s="19">
        <v>3.3</v>
      </c>
      <c r="F20" s="25"/>
      <c r="G20" s="25"/>
      <c r="H20" s="19">
        <v>3.3</v>
      </c>
      <c r="I20" s="20"/>
      <c r="J20" s="21"/>
      <c r="K20" s="21"/>
      <c r="L20" s="21"/>
      <c r="M20" s="22"/>
      <c r="N20" s="23"/>
    </row>
    <row r="21" spans="2:14" ht="15" thickBot="1">
      <c r="B21" s="16">
        <v>15</v>
      </c>
      <c r="C21" s="24" t="s">
        <v>40</v>
      </c>
      <c r="D21" s="26" t="s">
        <v>15</v>
      </c>
      <c r="E21" s="19">
        <v>3.1</v>
      </c>
      <c r="F21" s="19">
        <v>0.1</v>
      </c>
      <c r="G21" s="19">
        <v>1.6</v>
      </c>
      <c r="H21" s="19">
        <v>1.4</v>
      </c>
      <c r="I21" s="20"/>
      <c r="J21" s="21"/>
      <c r="K21" s="21"/>
      <c r="L21" s="21"/>
      <c r="M21" s="22"/>
      <c r="N21" s="23"/>
    </row>
    <row r="22" spans="2:14" ht="15" thickBot="1">
      <c r="B22" s="16">
        <v>16</v>
      </c>
      <c r="C22" s="24" t="s">
        <v>35</v>
      </c>
      <c r="D22" s="26" t="s">
        <v>15</v>
      </c>
      <c r="E22" s="19">
        <v>2.5</v>
      </c>
      <c r="F22" s="19">
        <v>0.1</v>
      </c>
      <c r="G22" s="19">
        <v>2.4</v>
      </c>
      <c r="H22" s="25"/>
      <c r="I22" s="20"/>
      <c r="J22" s="21"/>
      <c r="K22" s="21"/>
      <c r="L22" s="21"/>
      <c r="M22" s="22"/>
      <c r="N22" s="23"/>
    </row>
    <row r="23" spans="2:14" ht="28.2" thickBot="1">
      <c r="B23" s="16">
        <v>17</v>
      </c>
      <c r="C23" s="24" t="s">
        <v>128</v>
      </c>
      <c r="D23" s="26" t="s">
        <v>15</v>
      </c>
      <c r="E23" s="19">
        <v>2.1</v>
      </c>
      <c r="F23" s="19">
        <v>0.2</v>
      </c>
      <c r="G23" s="19">
        <v>0.3</v>
      </c>
      <c r="H23" s="19">
        <v>1.6</v>
      </c>
      <c r="I23" s="20"/>
      <c r="J23" s="21"/>
      <c r="K23" s="21"/>
      <c r="L23" s="21"/>
      <c r="M23" s="22"/>
      <c r="N23" s="23"/>
    </row>
    <row r="24" spans="2:14" ht="15" thickBot="1">
      <c r="B24" s="16">
        <v>18</v>
      </c>
      <c r="C24" s="24" t="s">
        <v>46</v>
      </c>
      <c r="D24" s="26" t="s">
        <v>15</v>
      </c>
      <c r="E24" s="19">
        <v>2.1</v>
      </c>
      <c r="F24" s="25"/>
      <c r="G24" s="19">
        <v>0.1</v>
      </c>
      <c r="H24" s="19">
        <v>2</v>
      </c>
      <c r="I24" s="20"/>
      <c r="J24" s="21"/>
      <c r="K24" s="21"/>
      <c r="L24" s="21"/>
      <c r="M24" s="22"/>
      <c r="N24" s="23"/>
    </row>
    <row r="25" spans="2:14" ht="15" thickBot="1">
      <c r="B25" s="16">
        <v>19</v>
      </c>
      <c r="C25" s="24" t="s">
        <v>38</v>
      </c>
      <c r="D25" s="26" t="s">
        <v>15</v>
      </c>
      <c r="E25" s="19">
        <v>2.1</v>
      </c>
      <c r="F25" s="25"/>
      <c r="G25" s="25"/>
      <c r="H25" s="19">
        <v>0.1</v>
      </c>
      <c r="I25" s="20"/>
      <c r="J25" s="21"/>
      <c r="K25" s="21"/>
      <c r="L25" s="21"/>
      <c r="M25" s="22"/>
      <c r="N25" s="23"/>
    </row>
    <row r="26" spans="2:14" ht="15" thickBot="1">
      <c r="B26" s="16">
        <v>20</v>
      </c>
      <c r="C26" s="24" t="s">
        <v>39</v>
      </c>
      <c r="D26" s="26" t="s">
        <v>15</v>
      </c>
      <c r="E26" s="19">
        <v>1.8</v>
      </c>
      <c r="F26" s="19">
        <v>0.6</v>
      </c>
      <c r="G26" s="19">
        <v>0.6</v>
      </c>
      <c r="H26" s="19">
        <v>0.6</v>
      </c>
      <c r="I26" s="20"/>
      <c r="J26" s="21"/>
      <c r="K26" s="21"/>
      <c r="L26" s="21"/>
      <c r="M26" s="22"/>
      <c r="N26" s="23"/>
    </row>
    <row r="27" spans="2:14" ht="15" thickBot="1">
      <c r="B27" s="16">
        <v>21</v>
      </c>
      <c r="C27" s="24" t="s">
        <v>44</v>
      </c>
      <c r="D27" s="26" t="s">
        <v>15</v>
      </c>
      <c r="E27" s="19">
        <v>1.7</v>
      </c>
      <c r="F27" s="19">
        <v>1.7</v>
      </c>
      <c r="G27" s="25"/>
      <c r="H27" s="25"/>
      <c r="I27" s="20"/>
      <c r="J27" s="21"/>
      <c r="K27" s="21"/>
      <c r="L27" s="21"/>
      <c r="M27" s="22"/>
      <c r="N27" s="23"/>
    </row>
    <row r="28" spans="2:14" ht="15" thickBot="1">
      <c r="B28" s="16">
        <v>22</v>
      </c>
      <c r="C28" s="24" t="s">
        <v>32</v>
      </c>
      <c r="D28" s="26" t="s">
        <v>15</v>
      </c>
      <c r="E28" s="19">
        <v>1.6</v>
      </c>
      <c r="F28" s="19">
        <v>0.2</v>
      </c>
      <c r="G28" s="19">
        <v>0.2</v>
      </c>
      <c r="H28" s="19">
        <v>0.6</v>
      </c>
      <c r="I28" s="20"/>
      <c r="J28" s="21"/>
      <c r="K28" s="21"/>
      <c r="L28" s="21"/>
      <c r="M28" s="22"/>
      <c r="N28" s="23"/>
    </row>
    <row r="29" spans="2:14" ht="15" thickBot="1">
      <c r="B29" s="16">
        <v>23</v>
      </c>
      <c r="C29" s="24" t="s">
        <v>45</v>
      </c>
      <c r="D29" s="26" t="s">
        <v>15</v>
      </c>
      <c r="E29" s="19">
        <v>1.6</v>
      </c>
      <c r="F29" s="19">
        <v>0.1</v>
      </c>
      <c r="G29" s="19">
        <v>1.5</v>
      </c>
      <c r="H29" s="25"/>
      <c r="I29" s="20"/>
      <c r="J29" s="21"/>
      <c r="K29" s="21"/>
      <c r="L29" s="21"/>
      <c r="M29" s="22"/>
      <c r="N29" s="23"/>
    </row>
    <row r="30" spans="2:14" ht="15" thickBot="1">
      <c r="B30" s="16">
        <v>24</v>
      </c>
      <c r="C30" s="24" t="s">
        <v>29</v>
      </c>
      <c r="D30" s="26" t="s">
        <v>15</v>
      </c>
      <c r="E30" s="19">
        <v>1.5</v>
      </c>
      <c r="F30" s="25"/>
      <c r="G30" s="19">
        <v>0.1</v>
      </c>
      <c r="H30" s="19">
        <v>1.4</v>
      </c>
      <c r="I30" s="20"/>
      <c r="J30" s="21"/>
      <c r="K30" s="21"/>
      <c r="L30" s="21"/>
      <c r="M30" s="22"/>
      <c r="N30" s="23"/>
    </row>
    <row r="31" spans="2:14" ht="15" thickBot="1">
      <c r="B31" s="16">
        <v>25</v>
      </c>
      <c r="C31" s="24" t="s">
        <v>33</v>
      </c>
      <c r="D31" s="26" t="s">
        <v>15</v>
      </c>
      <c r="E31" s="19">
        <v>22.4</v>
      </c>
      <c r="F31" s="19">
        <v>0.9</v>
      </c>
      <c r="G31" s="19">
        <v>5.8</v>
      </c>
      <c r="H31" s="19">
        <v>5.8</v>
      </c>
      <c r="I31" s="20"/>
      <c r="J31" s="21"/>
      <c r="K31" s="21"/>
      <c r="L31" s="21"/>
      <c r="M31" s="22"/>
      <c r="N31" s="23"/>
    </row>
    <row r="32" spans="2:14" ht="15" thickBot="1">
      <c r="B32" s="990" t="s">
        <v>54</v>
      </c>
      <c r="C32" s="991"/>
      <c r="D32" s="992"/>
      <c r="E32" s="27">
        <v>116.3</v>
      </c>
      <c r="F32" s="27">
        <v>40.299999999999997</v>
      </c>
      <c r="G32" s="27">
        <v>38.299999999999997</v>
      </c>
      <c r="H32" s="27">
        <v>37.700000000000003</v>
      </c>
      <c r="I32" s="28"/>
      <c r="J32" s="28"/>
      <c r="K32" s="28"/>
      <c r="L32" s="28"/>
      <c r="M32" s="28"/>
      <c r="N32" s="29"/>
    </row>
    <row r="33" spans="2:14">
      <c r="B33" s="993" t="s">
        <v>129</v>
      </c>
      <c r="C33" s="994"/>
      <c r="D33" s="994"/>
      <c r="E33" s="994"/>
      <c r="F33" s="994"/>
      <c r="G33" s="994"/>
      <c r="H33" s="994"/>
      <c r="I33" s="994"/>
      <c r="J33" s="994"/>
      <c r="K33" s="994"/>
      <c r="L33" s="994"/>
      <c r="M33" s="994"/>
      <c r="N33" s="995"/>
    </row>
    <row r="34" spans="2:14">
      <c r="B34" s="996" t="s">
        <v>130</v>
      </c>
      <c r="C34" s="997"/>
      <c r="D34" s="997"/>
      <c r="E34" s="997"/>
      <c r="F34" s="997"/>
      <c r="G34" s="997"/>
      <c r="H34" s="997"/>
      <c r="I34" s="997"/>
      <c r="J34" s="997"/>
      <c r="K34" s="997"/>
      <c r="L34" s="997"/>
      <c r="M34" s="997"/>
      <c r="N34" s="998"/>
    </row>
    <row r="35" spans="2:14">
      <c r="B35" s="996" t="s">
        <v>131</v>
      </c>
      <c r="C35" s="997"/>
      <c r="D35" s="997"/>
      <c r="E35" s="997"/>
      <c r="F35" s="997"/>
      <c r="G35" s="997"/>
      <c r="H35" s="997"/>
      <c r="I35" s="997"/>
      <c r="J35" s="997"/>
      <c r="K35" s="997"/>
      <c r="L35" s="997"/>
      <c r="M35" s="997"/>
      <c r="N35" s="998"/>
    </row>
    <row r="36" spans="2:14">
      <c r="B36" s="996" t="s">
        <v>132</v>
      </c>
      <c r="C36" s="997"/>
      <c r="D36" s="997"/>
      <c r="E36" s="997"/>
      <c r="F36" s="997"/>
      <c r="G36" s="997"/>
      <c r="H36" s="997"/>
      <c r="I36" s="997"/>
      <c r="J36" s="997"/>
      <c r="K36" s="997"/>
      <c r="L36" s="997"/>
      <c r="M36" s="997"/>
      <c r="N36" s="998"/>
    </row>
    <row r="37" spans="2:14">
      <c r="B37" s="996" t="s">
        <v>133</v>
      </c>
      <c r="C37" s="997"/>
      <c r="D37" s="997"/>
      <c r="E37" s="997"/>
      <c r="F37" s="997"/>
      <c r="G37" s="997"/>
      <c r="H37" s="997"/>
      <c r="I37" s="997"/>
      <c r="J37" s="997"/>
      <c r="K37" s="997"/>
      <c r="L37" s="997"/>
      <c r="M37" s="997"/>
      <c r="N37" s="998"/>
    </row>
    <row r="38" spans="2:14" ht="15" thickBot="1">
      <c r="B38" s="999" t="s">
        <v>110</v>
      </c>
      <c r="C38" s="1000"/>
      <c r="D38" s="1000"/>
      <c r="E38" s="1000"/>
      <c r="F38" s="1000"/>
      <c r="G38" s="1000"/>
      <c r="H38" s="1000"/>
      <c r="I38" s="1000"/>
      <c r="J38" s="1000"/>
      <c r="K38" s="1000"/>
      <c r="L38" s="1000"/>
      <c r="M38" s="1000"/>
      <c r="N38" s="1001"/>
    </row>
    <row r="39" spans="2:14">
      <c r="B39" s="986"/>
      <c r="C39" s="986"/>
      <c r="D39" s="986"/>
      <c r="E39" s="986"/>
      <c r="F39" s="986"/>
      <c r="G39" s="986"/>
      <c r="H39" s="986"/>
      <c r="I39" s="986"/>
      <c r="J39" s="986"/>
      <c r="K39" s="986"/>
      <c r="L39" s="986"/>
      <c r="M39" s="986"/>
      <c r="N39" s="986"/>
    </row>
  </sheetData>
  <mergeCells count="22">
    <mergeCell ref="B3:N3"/>
    <mergeCell ref="B4:B6"/>
    <mergeCell ref="C4:C6"/>
    <mergeCell ref="D4:D6"/>
    <mergeCell ref="E4:E6"/>
    <mergeCell ref="F4:F6"/>
    <mergeCell ref="G4:G6"/>
    <mergeCell ref="H4:H6"/>
    <mergeCell ref="I4:M4"/>
    <mergeCell ref="I5:I6"/>
    <mergeCell ref="B39:N39"/>
    <mergeCell ref="J5:J6"/>
    <mergeCell ref="K5:K6"/>
    <mergeCell ref="M5:M6"/>
    <mergeCell ref="N5:N6"/>
    <mergeCell ref="B32:D32"/>
    <mergeCell ref="B33:N33"/>
    <mergeCell ref="B34:N34"/>
    <mergeCell ref="B35:N35"/>
    <mergeCell ref="B36:N36"/>
    <mergeCell ref="B37:N37"/>
    <mergeCell ref="B38:N38"/>
  </mergeCells>
  <pageMargins left="0.23622047244094491" right="0.23622047244094491"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47"/>
  <sheetViews>
    <sheetView topLeftCell="A261" zoomScaleNormal="100" workbookViewId="0">
      <selection activeCell="I277" sqref="I277"/>
    </sheetView>
  </sheetViews>
  <sheetFormatPr defaultColWidth="9.109375" defaultRowHeight="14.4"/>
  <cols>
    <col min="1" max="1" width="73" style="438" customWidth="1"/>
    <col min="2" max="3" width="9.109375" style="438"/>
    <col min="4" max="4" width="25.44140625" style="438" customWidth="1"/>
    <col min="5" max="16384" width="9.109375" style="438"/>
  </cols>
  <sheetData>
    <row r="3" spans="1:4" ht="21">
      <c r="A3" s="771" t="s">
        <v>1768</v>
      </c>
      <c r="B3" s="771"/>
      <c r="C3" s="771"/>
      <c r="D3" s="771"/>
    </row>
    <row r="5" spans="1:4" ht="18">
      <c r="A5" s="439" t="s">
        <v>1769</v>
      </c>
      <c r="B5" s="440"/>
      <c r="C5" s="440"/>
      <c r="D5" s="440"/>
    </row>
    <row r="7" spans="1:4" ht="28.5" customHeight="1" thickBot="1">
      <c r="A7" s="772" t="s">
        <v>1336</v>
      </c>
      <c r="B7" s="773"/>
      <c r="C7" s="773"/>
      <c r="D7" s="773"/>
    </row>
    <row r="8" spans="1:4" ht="29.4" thickBot="1">
      <c r="A8" s="441" t="s">
        <v>1770</v>
      </c>
      <c r="B8" s="442" t="s">
        <v>1180</v>
      </c>
      <c r="C8" s="443" t="s">
        <v>1181</v>
      </c>
      <c r="D8" s="444" t="s">
        <v>1771</v>
      </c>
    </row>
    <row r="9" spans="1:4" ht="15" thickBot="1">
      <c r="A9" s="445" t="s">
        <v>1772</v>
      </c>
      <c r="B9" s="446" t="s">
        <v>61</v>
      </c>
      <c r="C9" s="447"/>
      <c r="D9" s="448"/>
    </row>
    <row r="11" spans="1:4" ht="42.75" customHeight="1" thickBot="1">
      <c r="A11" s="772" t="s">
        <v>1337</v>
      </c>
      <c r="B11" s="773"/>
      <c r="C11" s="773"/>
      <c r="D11" s="773"/>
    </row>
    <row r="12" spans="1:4" ht="29.4" thickBot="1">
      <c r="A12" s="441" t="s">
        <v>1770</v>
      </c>
      <c r="B12" s="442" t="s">
        <v>1180</v>
      </c>
      <c r="C12" s="443" t="s">
        <v>1181</v>
      </c>
      <c r="D12" s="444" t="s">
        <v>1771</v>
      </c>
    </row>
    <row r="13" spans="1:4" ht="15" thickBot="1">
      <c r="A13" s="445" t="s">
        <v>1772</v>
      </c>
      <c r="B13" s="446" t="s">
        <v>61</v>
      </c>
      <c r="C13" s="447"/>
      <c r="D13" s="448"/>
    </row>
    <row r="16" spans="1:4" ht="18">
      <c r="A16" s="449" t="s">
        <v>1773</v>
      </c>
      <c r="B16" s="440"/>
      <c r="C16" s="440"/>
      <c r="D16" s="440"/>
    </row>
    <row r="18" spans="1:5" ht="18.600000000000001" thickBot="1">
      <c r="A18" s="772" t="s">
        <v>2125</v>
      </c>
      <c r="B18" s="774"/>
      <c r="C18" s="774"/>
      <c r="D18" s="774"/>
      <c r="E18" s="695"/>
    </row>
    <row r="19" spans="1:5" ht="29.4" thickBot="1">
      <c r="A19" s="441" t="s">
        <v>1770</v>
      </c>
      <c r="B19" s="442" t="s">
        <v>1180</v>
      </c>
      <c r="C19" s="443" t="s">
        <v>1181</v>
      </c>
      <c r="D19" s="444" t="s">
        <v>1771</v>
      </c>
    </row>
    <row r="20" spans="1:5" ht="15" thickBot="1">
      <c r="A20" s="445" t="s">
        <v>1772</v>
      </c>
      <c r="B20" s="446" t="s">
        <v>1726</v>
      </c>
      <c r="C20" s="447"/>
      <c r="D20" s="448"/>
    </row>
    <row r="21" spans="1:5">
      <c r="A21" s="450" t="s">
        <v>1188</v>
      </c>
      <c r="B21" s="765">
        <v>5</v>
      </c>
      <c r="C21" s="451"/>
      <c r="D21" s="452"/>
    </row>
    <row r="22" spans="1:5">
      <c r="A22" s="453" t="s">
        <v>1191</v>
      </c>
      <c r="B22" s="766"/>
      <c r="C22" s="454"/>
      <c r="D22" s="455"/>
    </row>
    <row r="23" spans="1:5">
      <c r="A23" s="456" t="s">
        <v>1192</v>
      </c>
      <c r="B23" s="766"/>
      <c r="C23" s="457">
        <v>6</v>
      </c>
      <c r="D23" s="458"/>
    </row>
    <row r="24" spans="1:5">
      <c r="A24" s="456" t="s">
        <v>1194</v>
      </c>
      <c r="B24" s="766"/>
      <c r="C24" s="457">
        <v>5</v>
      </c>
      <c r="D24" s="458"/>
    </row>
    <row r="25" spans="1:5">
      <c r="A25" s="453" t="s">
        <v>1195</v>
      </c>
      <c r="B25" s="766"/>
      <c r="C25" s="457">
        <v>5</v>
      </c>
      <c r="D25" s="459"/>
    </row>
    <row r="26" spans="1:5">
      <c r="A26" s="453" t="s">
        <v>1196</v>
      </c>
      <c r="B26" s="766"/>
      <c r="C26" s="457">
        <v>2</v>
      </c>
      <c r="D26" s="459"/>
    </row>
    <row r="27" spans="1:5">
      <c r="A27" s="453" t="s">
        <v>1215</v>
      </c>
      <c r="B27" s="766"/>
      <c r="C27" s="457">
        <v>2</v>
      </c>
      <c r="D27" s="459"/>
    </row>
    <row r="28" spans="1:5">
      <c r="A28" s="453" t="s">
        <v>1198</v>
      </c>
      <c r="B28" s="766"/>
      <c r="C28" s="454"/>
      <c r="D28" s="460"/>
    </row>
    <row r="29" spans="1:5">
      <c r="A29" s="456" t="s">
        <v>1199</v>
      </c>
      <c r="B29" s="766"/>
      <c r="C29" s="457">
        <v>4</v>
      </c>
      <c r="D29" s="459"/>
    </row>
    <row r="30" spans="1:5" ht="15" thickBot="1">
      <c r="A30" s="461" t="s">
        <v>1201</v>
      </c>
      <c r="B30" s="767"/>
      <c r="C30" s="462">
        <v>0</v>
      </c>
      <c r="D30" s="463"/>
    </row>
    <row r="31" spans="1:5" ht="15" thickBot="1">
      <c r="A31" s="464" t="s">
        <v>387</v>
      </c>
      <c r="B31" s="465">
        <v>5</v>
      </c>
      <c r="C31" s="466">
        <f>SUM(C21:C30)</f>
        <v>24</v>
      </c>
      <c r="D31" s="467">
        <f>B31*C31</f>
        <v>120</v>
      </c>
    </row>
    <row r="32" spans="1:5">
      <c r="A32" s="450" t="s">
        <v>1202</v>
      </c>
      <c r="B32" s="765">
        <v>5</v>
      </c>
      <c r="C32" s="468"/>
      <c r="D32" s="469"/>
    </row>
    <row r="33" spans="1:5" ht="27.6">
      <c r="A33" s="470" t="s">
        <v>1216</v>
      </c>
      <c r="B33" s="768"/>
      <c r="C33" s="457">
        <v>6</v>
      </c>
      <c r="D33" s="471"/>
    </row>
    <row r="34" spans="1:5" ht="27.6">
      <c r="A34" s="470" t="s">
        <v>1204</v>
      </c>
      <c r="B34" s="768"/>
      <c r="C34" s="457"/>
      <c r="D34" s="471"/>
    </row>
    <row r="35" spans="1:5">
      <c r="A35" s="470" t="s">
        <v>1206</v>
      </c>
      <c r="B35" s="768"/>
      <c r="C35" s="472">
        <v>3</v>
      </c>
      <c r="D35" s="471"/>
    </row>
    <row r="36" spans="1:5">
      <c r="A36" s="470" t="s">
        <v>1217</v>
      </c>
      <c r="B36" s="768"/>
      <c r="C36" s="472">
        <v>0</v>
      </c>
      <c r="D36" s="471"/>
    </row>
    <row r="37" spans="1:5" ht="15" thickBot="1">
      <c r="A37" s="473" t="s">
        <v>1208</v>
      </c>
      <c r="B37" s="769"/>
      <c r="C37" s="474">
        <v>0</v>
      </c>
      <c r="D37" s="475"/>
    </row>
    <row r="38" spans="1:5" ht="15" thickBot="1">
      <c r="A38" s="464" t="s">
        <v>387</v>
      </c>
      <c r="B38" s="465">
        <v>5</v>
      </c>
      <c r="C38" s="476">
        <f>SUM(C32:C37)</f>
        <v>9</v>
      </c>
      <c r="D38" s="477">
        <f>B38*C38</f>
        <v>45</v>
      </c>
    </row>
    <row r="39" spans="1:5">
      <c r="A39" s="450" t="s">
        <v>1209</v>
      </c>
      <c r="B39" s="765">
        <v>3</v>
      </c>
      <c r="C39" s="478"/>
      <c r="D39" s="479"/>
    </row>
    <row r="40" spans="1:5">
      <c r="A40" s="453" t="s">
        <v>1211</v>
      </c>
      <c r="B40" s="770"/>
      <c r="C40" s="457"/>
      <c r="D40" s="471"/>
    </row>
    <row r="41" spans="1:5">
      <c r="A41" s="456" t="s">
        <v>1212</v>
      </c>
      <c r="B41" s="770"/>
      <c r="C41" s="457">
        <v>6</v>
      </c>
      <c r="D41" s="471"/>
    </row>
    <row r="42" spans="1:5">
      <c r="A42" s="456" t="s">
        <v>1213</v>
      </c>
      <c r="B42" s="770"/>
      <c r="C42" s="457"/>
      <c r="D42" s="471"/>
    </row>
    <row r="43" spans="1:5" ht="15" thickBot="1">
      <c r="A43" s="461" t="s">
        <v>1214</v>
      </c>
      <c r="B43" s="770"/>
      <c r="C43" s="472"/>
      <c r="D43" s="471"/>
    </row>
    <row r="44" spans="1:5" ht="15" thickBot="1">
      <c r="A44" s="480" t="s">
        <v>387</v>
      </c>
      <c r="B44" s="481">
        <v>3</v>
      </c>
      <c r="C44" s="467">
        <f>SUM(C39:C43)</f>
        <v>6</v>
      </c>
      <c r="D44" s="482">
        <f>B44*C44</f>
        <v>18</v>
      </c>
    </row>
    <row r="45" spans="1:5" ht="15" thickBot="1">
      <c r="A45" s="760" t="s">
        <v>1774</v>
      </c>
      <c r="B45" s="761"/>
      <c r="C45" s="762"/>
      <c r="D45" s="483">
        <f>D31+D38+D44</f>
        <v>183</v>
      </c>
    </row>
    <row r="46" spans="1:5">
      <c r="A46" s="696"/>
      <c r="B46" s="488"/>
      <c r="C46" s="488"/>
      <c r="D46" s="489"/>
    </row>
    <row r="47" spans="1:5">
      <c r="A47" s="487"/>
      <c r="B47" s="488"/>
      <c r="C47" s="488"/>
      <c r="D47" s="489"/>
    </row>
    <row r="48" spans="1:5" ht="19.5" customHeight="1" thickBot="1">
      <c r="A48" s="772" t="s">
        <v>1338</v>
      </c>
      <c r="B48" s="774"/>
      <c r="C48" s="774"/>
      <c r="D48" s="774"/>
      <c r="E48" s="695"/>
    </row>
    <row r="49" spans="1:4" ht="29.4" thickBot="1">
      <c r="A49" s="441" t="s">
        <v>1770</v>
      </c>
      <c r="B49" s="442" t="s">
        <v>1180</v>
      </c>
      <c r="C49" s="443" t="s">
        <v>1181</v>
      </c>
      <c r="D49" s="444" t="s">
        <v>1771</v>
      </c>
    </row>
    <row r="50" spans="1:4" ht="15" thickBot="1">
      <c r="A50" s="445" t="s">
        <v>1772</v>
      </c>
      <c r="B50" s="446" t="s">
        <v>1726</v>
      </c>
      <c r="C50" s="447"/>
      <c r="D50" s="448"/>
    </row>
    <row r="51" spans="1:4">
      <c r="A51" s="450" t="s">
        <v>1188</v>
      </c>
      <c r="B51" s="765">
        <v>5</v>
      </c>
      <c r="C51" s="451"/>
      <c r="D51" s="452"/>
    </row>
    <row r="52" spans="1:4">
      <c r="A52" s="453" t="s">
        <v>1191</v>
      </c>
      <c r="B52" s="770"/>
      <c r="C52" s="454"/>
      <c r="D52" s="455"/>
    </row>
    <row r="53" spans="1:4">
      <c r="A53" s="456" t="s">
        <v>1192</v>
      </c>
      <c r="B53" s="770"/>
      <c r="C53" s="457">
        <v>6</v>
      </c>
      <c r="D53" s="458"/>
    </row>
    <row r="54" spans="1:4">
      <c r="A54" s="456" t="s">
        <v>1194</v>
      </c>
      <c r="B54" s="770"/>
      <c r="C54" s="457">
        <v>5</v>
      </c>
      <c r="D54" s="458"/>
    </row>
    <row r="55" spans="1:4">
      <c r="A55" s="453" t="s">
        <v>1195</v>
      </c>
      <c r="B55" s="770"/>
      <c r="C55" s="457">
        <v>5</v>
      </c>
      <c r="D55" s="459"/>
    </row>
    <row r="56" spans="1:4">
      <c r="A56" s="453" t="s">
        <v>1196</v>
      </c>
      <c r="B56" s="770"/>
      <c r="C56" s="457">
        <v>2</v>
      </c>
      <c r="D56" s="459"/>
    </row>
    <row r="57" spans="1:4">
      <c r="A57" s="453" t="s">
        <v>1215</v>
      </c>
      <c r="B57" s="770"/>
      <c r="C57" s="457">
        <v>2</v>
      </c>
      <c r="D57" s="459"/>
    </row>
    <row r="58" spans="1:4">
      <c r="A58" s="453" t="s">
        <v>1198</v>
      </c>
      <c r="B58" s="770"/>
      <c r="C58" s="454"/>
      <c r="D58" s="460"/>
    </row>
    <row r="59" spans="1:4">
      <c r="A59" s="456" t="s">
        <v>1199</v>
      </c>
      <c r="B59" s="770"/>
      <c r="C59" s="457">
        <v>4</v>
      </c>
      <c r="D59" s="459"/>
    </row>
    <row r="60" spans="1:4" ht="15" thickBot="1">
      <c r="A60" s="461" t="s">
        <v>1201</v>
      </c>
      <c r="B60" s="775"/>
      <c r="C60" s="462">
        <v>0</v>
      </c>
      <c r="D60" s="463"/>
    </row>
    <row r="61" spans="1:4" ht="15" thickBot="1">
      <c r="A61" s="464" t="s">
        <v>387</v>
      </c>
      <c r="B61" s="465">
        <v>5</v>
      </c>
      <c r="C61" s="466">
        <f>SUM(C51:C60)</f>
        <v>24</v>
      </c>
      <c r="D61" s="467">
        <f>B61*C61</f>
        <v>120</v>
      </c>
    </row>
    <row r="62" spans="1:4">
      <c r="A62" s="450" t="s">
        <v>1202</v>
      </c>
      <c r="B62" s="765">
        <v>5</v>
      </c>
      <c r="C62" s="468"/>
      <c r="D62" s="469"/>
    </row>
    <row r="63" spans="1:4" ht="27.6">
      <c r="A63" s="470" t="s">
        <v>1216</v>
      </c>
      <c r="B63" s="770"/>
      <c r="C63" s="457">
        <v>6</v>
      </c>
      <c r="D63" s="471"/>
    </row>
    <row r="64" spans="1:4" ht="27.6">
      <c r="A64" s="470" t="s">
        <v>1204</v>
      </c>
      <c r="B64" s="770"/>
      <c r="C64" s="457"/>
      <c r="D64" s="471"/>
    </row>
    <row r="65" spans="1:5">
      <c r="A65" s="470" t="s">
        <v>1206</v>
      </c>
      <c r="B65" s="770"/>
      <c r="C65" s="472">
        <v>3</v>
      </c>
      <c r="D65" s="471"/>
    </row>
    <row r="66" spans="1:5">
      <c r="A66" s="470" t="s">
        <v>1217</v>
      </c>
      <c r="B66" s="770"/>
      <c r="C66" s="472">
        <v>0</v>
      </c>
      <c r="D66" s="471"/>
    </row>
    <row r="67" spans="1:5" ht="15" thickBot="1">
      <c r="A67" s="473" t="s">
        <v>1208</v>
      </c>
      <c r="B67" s="775"/>
      <c r="C67" s="474">
        <v>0</v>
      </c>
      <c r="D67" s="475"/>
    </row>
    <row r="68" spans="1:5" ht="15" thickBot="1">
      <c r="A68" s="464" t="s">
        <v>387</v>
      </c>
      <c r="B68" s="465">
        <v>5</v>
      </c>
      <c r="C68" s="476">
        <f>SUM(C62:C67)</f>
        <v>9</v>
      </c>
      <c r="D68" s="477">
        <f>B68*C68</f>
        <v>45</v>
      </c>
    </row>
    <row r="69" spans="1:5">
      <c r="A69" s="450" t="s">
        <v>1209</v>
      </c>
      <c r="B69" s="765">
        <v>3</v>
      </c>
      <c r="C69" s="478"/>
      <c r="D69" s="479"/>
    </row>
    <row r="70" spans="1:5">
      <c r="A70" s="453" t="s">
        <v>1211</v>
      </c>
      <c r="B70" s="770"/>
      <c r="C70" s="457"/>
      <c r="D70" s="471"/>
    </row>
    <row r="71" spans="1:5">
      <c r="A71" s="456" t="s">
        <v>1212</v>
      </c>
      <c r="B71" s="770"/>
      <c r="C71" s="457">
        <v>6</v>
      </c>
      <c r="D71" s="471"/>
    </row>
    <row r="72" spans="1:5">
      <c r="A72" s="456" t="s">
        <v>1213</v>
      </c>
      <c r="B72" s="770"/>
      <c r="C72" s="457">
        <v>0</v>
      </c>
      <c r="D72" s="471"/>
    </row>
    <row r="73" spans="1:5" ht="15" thickBot="1">
      <c r="A73" s="461" t="s">
        <v>1214</v>
      </c>
      <c r="B73" s="775"/>
      <c r="C73" s="472">
        <v>0</v>
      </c>
      <c r="D73" s="471"/>
    </row>
    <row r="74" spans="1:5" ht="15" thickBot="1">
      <c r="A74" s="480" t="s">
        <v>387</v>
      </c>
      <c r="B74" s="481">
        <v>3</v>
      </c>
      <c r="C74" s="467">
        <f>SUM(C69:C73)</f>
        <v>6</v>
      </c>
      <c r="D74" s="482">
        <f>B74*C74</f>
        <v>18</v>
      </c>
    </row>
    <row r="75" spans="1:5" ht="15" thickBot="1">
      <c r="A75" s="760" t="s">
        <v>1774</v>
      </c>
      <c r="B75" s="761"/>
      <c r="C75" s="762"/>
      <c r="D75" s="483">
        <f>D61+D68+D74</f>
        <v>183</v>
      </c>
    </row>
    <row r="78" spans="1:5" ht="18.600000000000001" thickBot="1">
      <c r="A78" s="763" t="s">
        <v>2126</v>
      </c>
      <c r="B78" s="764"/>
      <c r="C78" s="764"/>
      <c r="D78" s="764"/>
      <c r="E78" s="695"/>
    </row>
    <row r="79" spans="1:5" ht="29.4" thickBot="1">
      <c r="A79" s="441" t="s">
        <v>1770</v>
      </c>
      <c r="B79" s="442" t="s">
        <v>1180</v>
      </c>
      <c r="C79" s="443" t="s">
        <v>1181</v>
      </c>
      <c r="D79" s="444" t="s">
        <v>1771</v>
      </c>
    </row>
    <row r="80" spans="1:5" ht="15" thickBot="1">
      <c r="A80" s="445" t="s">
        <v>1772</v>
      </c>
      <c r="B80" s="446" t="s">
        <v>1726</v>
      </c>
      <c r="C80" s="447"/>
      <c r="D80" s="448"/>
    </row>
    <row r="81" spans="1:4">
      <c r="A81" s="450" t="s">
        <v>1188</v>
      </c>
      <c r="B81" s="765">
        <v>5</v>
      </c>
      <c r="C81" s="451"/>
      <c r="D81" s="452"/>
    </row>
    <row r="82" spans="1:4">
      <c r="A82" s="453" t="s">
        <v>1191</v>
      </c>
      <c r="B82" s="766"/>
      <c r="C82" s="454"/>
      <c r="D82" s="455"/>
    </row>
    <row r="83" spans="1:4">
      <c r="A83" s="456" t="s">
        <v>1192</v>
      </c>
      <c r="B83" s="766"/>
      <c r="C83" s="457">
        <v>6</v>
      </c>
      <c r="D83" s="458"/>
    </row>
    <row r="84" spans="1:4">
      <c r="A84" s="456" t="s">
        <v>1194</v>
      </c>
      <c r="B84" s="766"/>
      <c r="C84" s="457">
        <v>5</v>
      </c>
      <c r="D84" s="458"/>
    </row>
    <row r="85" spans="1:4">
      <c r="A85" s="453" t="s">
        <v>1195</v>
      </c>
      <c r="B85" s="766"/>
      <c r="C85" s="457">
        <v>5</v>
      </c>
      <c r="D85" s="459"/>
    </row>
    <row r="86" spans="1:4">
      <c r="A86" s="453" t="s">
        <v>1196</v>
      </c>
      <c r="B86" s="766"/>
      <c r="C86" s="457">
        <v>2</v>
      </c>
      <c r="D86" s="459"/>
    </row>
    <row r="87" spans="1:4">
      <c r="A87" s="453" t="s">
        <v>1215</v>
      </c>
      <c r="B87" s="766"/>
      <c r="C87" s="457">
        <v>2</v>
      </c>
      <c r="D87" s="459"/>
    </row>
    <row r="88" spans="1:4">
      <c r="A88" s="453" t="s">
        <v>1198</v>
      </c>
      <c r="B88" s="766"/>
      <c r="C88" s="454"/>
      <c r="D88" s="460"/>
    </row>
    <row r="89" spans="1:4">
      <c r="A89" s="456" t="s">
        <v>1199</v>
      </c>
      <c r="B89" s="766"/>
      <c r="C89" s="457">
        <v>4</v>
      </c>
      <c r="D89" s="459"/>
    </row>
    <row r="90" spans="1:4" ht="15" thickBot="1">
      <c r="A90" s="461" t="s">
        <v>1201</v>
      </c>
      <c r="B90" s="767"/>
      <c r="C90" s="462">
        <v>0</v>
      </c>
      <c r="D90" s="463"/>
    </row>
    <row r="91" spans="1:4" ht="15" thickBot="1">
      <c r="A91" s="464" t="s">
        <v>387</v>
      </c>
      <c r="B91" s="465">
        <v>5</v>
      </c>
      <c r="C91" s="466">
        <f>SUM(C81:C90)</f>
        <v>24</v>
      </c>
      <c r="D91" s="467">
        <f>B91*C91</f>
        <v>120</v>
      </c>
    </row>
    <row r="92" spans="1:4">
      <c r="A92" s="450" t="s">
        <v>1202</v>
      </c>
      <c r="B92" s="765">
        <v>5</v>
      </c>
      <c r="C92" s="468"/>
      <c r="D92" s="469"/>
    </row>
    <row r="93" spans="1:4" ht="27.6">
      <c r="A93" s="470" t="s">
        <v>1216</v>
      </c>
      <c r="B93" s="768"/>
      <c r="C93" s="457">
        <v>6</v>
      </c>
      <c r="D93" s="471"/>
    </row>
    <row r="94" spans="1:4" ht="27.6">
      <c r="A94" s="470" t="s">
        <v>1204</v>
      </c>
      <c r="B94" s="768"/>
      <c r="C94" s="457">
        <v>0</v>
      </c>
      <c r="D94" s="471"/>
    </row>
    <row r="95" spans="1:4">
      <c r="A95" s="470" t="s">
        <v>1206</v>
      </c>
      <c r="B95" s="768"/>
      <c r="C95" s="472">
        <v>0</v>
      </c>
      <c r="D95" s="471"/>
    </row>
    <row r="96" spans="1:4">
      <c r="A96" s="470" t="s">
        <v>1217</v>
      </c>
      <c r="B96" s="768"/>
      <c r="C96" s="472">
        <v>0</v>
      </c>
      <c r="D96" s="471"/>
    </row>
    <row r="97" spans="1:4" ht="15" thickBot="1">
      <c r="A97" s="473" t="s">
        <v>1208</v>
      </c>
      <c r="B97" s="769"/>
      <c r="C97" s="474">
        <v>0</v>
      </c>
      <c r="D97" s="475"/>
    </row>
    <row r="98" spans="1:4" ht="15" thickBot="1">
      <c r="A98" s="464" t="s">
        <v>387</v>
      </c>
      <c r="B98" s="465">
        <v>5</v>
      </c>
      <c r="C98" s="476">
        <f>SUM(C92:C97)</f>
        <v>6</v>
      </c>
      <c r="D98" s="477">
        <f>B98*C98</f>
        <v>30</v>
      </c>
    </row>
    <row r="99" spans="1:4">
      <c r="A99" s="450" t="s">
        <v>1209</v>
      </c>
      <c r="B99" s="765">
        <v>3</v>
      </c>
      <c r="C99" s="478"/>
      <c r="D99" s="479"/>
    </row>
    <row r="100" spans="1:4">
      <c r="A100" s="453" t="s">
        <v>1211</v>
      </c>
      <c r="B100" s="770"/>
      <c r="C100" s="457"/>
      <c r="D100" s="471"/>
    </row>
    <row r="101" spans="1:4">
      <c r="A101" s="456" t="s">
        <v>1212</v>
      </c>
      <c r="B101" s="770"/>
      <c r="C101" s="457">
        <v>6</v>
      </c>
      <c r="D101" s="471"/>
    </row>
    <row r="102" spans="1:4">
      <c r="A102" s="456" t="s">
        <v>1213</v>
      </c>
      <c r="B102" s="770"/>
      <c r="C102" s="457"/>
      <c r="D102" s="471"/>
    </row>
    <row r="103" spans="1:4" ht="15" thickBot="1">
      <c r="A103" s="461" t="s">
        <v>1214</v>
      </c>
      <c r="B103" s="770"/>
      <c r="C103" s="472"/>
      <c r="D103" s="471"/>
    </row>
    <row r="104" spans="1:4" ht="15" thickBot="1">
      <c r="A104" s="480" t="s">
        <v>387</v>
      </c>
      <c r="B104" s="481">
        <v>3</v>
      </c>
      <c r="C104" s="467">
        <f>SUM(C99:C103)</f>
        <v>6</v>
      </c>
      <c r="D104" s="482">
        <f>B104*C104</f>
        <v>18</v>
      </c>
    </row>
    <row r="105" spans="1:4" ht="15" thickBot="1">
      <c r="A105" s="760" t="s">
        <v>1774</v>
      </c>
      <c r="B105" s="761"/>
      <c r="C105" s="762"/>
      <c r="D105" s="483">
        <f>D91+D98+D104</f>
        <v>168</v>
      </c>
    </row>
    <row r="106" spans="1:4">
      <c r="A106" s="487"/>
      <c r="B106" s="488"/>
      <c r="C106" s="488"/>
      <c r="D106" s="489"/>
    </row>
    <row r="108" spans="1:4" ht="19.5" customHeight="1" thickBot="1">
      <c r="A108" s="763" t="s">
        <v>2164</v>
      </c>
      <c r="B108" s="764"/>
      <c r="C108" s="764"/>
      <c r="D108" s="764"/>
    </row>
    <row r="109" spans="1:4" ht="29.4" thickBot="1">
      <c r="A109" s="441" t="s">
        <v>1770</v>
      </c>
      <c r="B109" s="442" t="s">
        <v>1180</v>
      </c>
      <c r="C109" s="443" t="s">
        <v>1181</v>
      </c>
      <c r="D109" s="444" t="s">
        <v>1771</v>
      </c>
    </row>
    <row r="110" spans="1:4" ht="15" thickBot="1">
      <c r="A110" s="445" t="s">
        <v>1772</v>
      </c>
      <c r="B110" s="446" t="s">
        <v>1726</v>
      </c>
      <c r="C110" s="447"/>
      <c r="D110" s="448"/>
    </row>
    <row r="111" spans="1:4">
      <c r="A111" s="450" t="s">
        <v>1188</v>
      </c>
      <c r="B111" s="765">
        <v>5</v>
      </c>
      <c r="C111" s="451"/>
      <c r="D111" s="452"/>
    </row>
    <row r="112" spans="1:4">
      <c r="A112" s="453" t="s">
        <v>1191</v>
      </c>
      <c r="B112" s="766"/>
      <c r="C112" s="454"/>
      <c r="D112" s="455"/>
    </row>
    <row r="113" spans="1:4">
      <c r="A113" s="456" t="s">
        <v>1192</v>
      </c>
      <c r="B113" s="766"/>
      <c r="C113" s="457">
        <v>6</v>
      </c>
      <c r="D113" s="458"/>
    </row>
    <row r="114" spans="1:4">
      <c r="A114" s="456" t="s">
        <v>1194</v>
      </c>
      <c r="B114" s="766"/>
      <c r="C114" s="457">
        <v>5</v>
      </c>
      <c r="D114" s="458"/>
    </row>
    <row r="115" spans="1:4">
      <c r="A115" s="453" t="s">
        <v>1195</v>
      </c>
      <c r="B115" s="766"/>
      <c r="C115" s="457">
        <v>5</v>
      </c>
      <c r="D115" s="459"/>
    </row>
    <row r="116" spans="1:4">
      <c r="A116" s="453" t="s">
        <v>1196</v>
      </c>
      <c r="B116" s="766"/>
      <c r="C116" s="457">
        <v>2</v>
      </c>
      <c r="D116" s="459"/>
    </row>
    <row r="117" spans="1:4">
      <c r="A117" s="453" t="s">
        <v>1215</v>
      </c>
      <c r="B117" s="766"/>
      <c r="C117" s="457">
        <v>2</v>
      </c>
      <c r="D117" s="459"/>
    </row>
    <row r="118" spans="1:4">
      <c r="A118" s="453" t="s">
        <v>1198</v>
      </c>
      <c r="B118" s="766"/>
      <c r="C118" s="454"/>
      <c r="D118" s="460"/>
    </row>
    <row r="119" spans="1:4">
      <c r="A119" s="456" t="s">
        <v>1199</v>
      </c>
      <c r="B119" s="766"/>
      <c r="C119" s="457">
        <v>4</v>
      </c>
      <c r="D119" s="459"/>
    </row>
    <row r="120" spans="1:4" ht="15" thickBot="1">
      <c r="A120" s="461" t="s">
        <v>1201</v>
      </c>
      <c r="B120" s="767"/>
      <c r="C120" s="462">
        <v>0</v>
      </c>
      <c r="D120" s="463"/>
    </row>
    <row r="121" spans="1:4" ht="15" thickBot="1">
      <c r="A121" s="464" t="s">
        <v>387</v>
      </c>
      <c r="B121" s="465">
        <v>5</v>
      </c>
      <c r="C121" s="466">
        <f>SUM(C111:C120)</f>
        <v>24</v>
      </c>
      <c r="D121" s="467">
        <f>B121*C121</f>
        <v>120</v>
      </c>
    </row>
    <row r="122" spans="1:4">
      <c r="A122" s="450" t="s">
        <v>1202</v>
      </c>
      <c r="B122" s="765">
        <v>5</v>
      </c>
      <c r="C122" s="468"/>
      <c r="D122" s="469"/>
    </row>
    <row r="123" spans="1:4" ht="27.6">
      <c r="A123" s="470" t="s">
        <v>1216</v>
      </c>
      <c r="B123" s="768"/>
      <c r="C123" s="457">
        <v>6</v>
      </c>
      <c r="D123" s="471"/>
    </row>
    <row r="124" spans="1:4" ht="27.6">
      <c r="A124" s="470" t="s">
        <v>1204</v>
      </c>
      <c r="B124" s="768"/>
      <c r="C124" s="457">
        <v>0</v>
      </c>
      <c r="D124" s="471"/>
    </row>
    <row r="125" spans="1:4">
      <c r="A125" s="470" t="s">
        <v>1206</v>
      </c>
      <c r="B125" s="768"/>
      <c r="C125" s="472">
        <v>0</v>
      </c>
      <c r="D125" s="471"/>
    </row>
    <row r="126" spans="1:4">
      <c r="A126" s="470" t="s">
        <v>1217</v>
      </c>
      <c r="B126" s="768"/>
      <c r="C126" s="472">
        <v>0</v>
      </c>
      <c r="D126" s="471"/>
    </row>
    <row r="127" spans="1:4" ht="15" thickBot="1">
      <c r="A127" s="473" t="s">
        <v>1208</v>
      </c>
      <c r="B127" s="769"/>
      <c r="C127" s="474">
        <v>0</v>
      </c>
      <c r="D127" s="475"/>
    </row>
    <row r="128" spans="1:4" ht="15" thickBot="1">
      <c r="A128" s="464" t="s">
        <v>387</v>
      </c>
      <c r="B128" s="465">
        <v>5</v>
      </c>
      <c r="C128" s="476">
        <f>SUM(C122:C127)</f>
        <v>6</v>
      </c>
      <c r="D128" s="477">
        <f>B128*C128</f>
        <v>30</v>
      </c>
    </row>
    <row r="129" spans="1:4">
      <c r="A129" s="450" t="s">
        <v>1209</v>
      </c>
      <c r="B129" s="765">
        <v>3</v>
      </c>
      <c r="C129" s="478"/>
      <c r="D129" s="479"/>
    </row>
    <row r="130" spans="1:4">
      <c r="A130" s="453" t="s">
        <v>1211</v>
      </c>
      <c r="B130" s="770"/>
      <c r="C130" s="457"/>
      <c r="D130" s="471"/>
    </row>
    <row r="131" spans="1:4">
      <c r="A131" s="456" t="s">
        <v>1212</v>
      </c>
      <c r="B131" s="770"/>
      <c r="C131" s="457">
        <v>6</v>
      </c>
      <c r="D131" s="471"/>
    </row>
    <row r="132" spans="1:4">
      <c r="A132" s="456" t="s">
        <v>1213</v>
      </c>
      <c r="B132" s="770"/>
      <c r="C132" s="457"/>
      <c r="D132" s="471"/>
    </row>
    <row r="133" spans="1:4" ht="15" thickBot="1">
      <c r="A133" s="461" t="s">
        <v>1214</v>
      </c>
      <c r="B133" s="770"/>
      <c r="C133" s="472"/>
      <c r="D133" s="471"/>
    </row>
    <row r="134" spans="1:4" ht="15" thickBot="1">
      <c r="A134" s="480" t="s">
        <v>387</v>
      </c>
      <c r="B134" s="481">
        <v>3</v>
      </c>
      <c r="C134" s="467">
        <f>SUM(C129:C133)</f>
        <v>6</v>
      </c>
      <c r="D134" s="482">
        <f>B134*C134</f>
        <v>18</v>
      </c>
    </row>
    <row r="135" spans="1:4" ht="15" thickBot="1">
      <c r="A135" s="760" t="s">
        <v>1774</v>
      </c>
      <c r="B135" s="761"/>
      <c r="C135" s="762"/>
      <c r="D135" s="483">
        <f>D121+D128+D134</f>
        <v>168</v>
      </c>
    </row>
    <row r="138" spans="1:4" ht="39.75" customHeight="1" thickBot="1">
      <c r="A138" s="763" t="s">
        <v>1339</v>
      </c>
      <c r="B138" s="776"/>
      <c r="C138" s="776"/>
      <c r="D138" s="776"/>
    </row>
    <row r="139" spans="1:4" ht="29.4" thickBot="1">
      <c r="A139" s="441" t="s">
        <v>1770</v>
      </c>
      <c r="B139" s="442" t="s">
        <v>1180</v>
      </c>
      <c r="C139" s="443" t="s">
        <v>1181</v>
      </c>
      <c r="D139" s="444" t="s">
        <v>1771</v>
      </c>
    </row>
    <row r="140" spans="1:4" ht="15" thickBot="1">
      <c r="A140" s="445" t="s">
        <v>1772</v>
      </c>
      <c r="B140" s="446" t="s">
        <v>1726</v>
      </c>
      <c r="C140" s="447"/>
      <c r="D140" s="448"/>
    </row>
    <row r="141" spans="1:4">
      <c r="A141" s="450" t="s">
        <v>1188</v>
      </c>
      <c r="B141" s="765">
        <v>5</v>
      </c>
      <c r="C141" s="451"/>
      <c r="D141" s="452"/>
    </row>
    <row r="142" spans="1:4">
      <c r="A142" s="453" t="s">
        <v>1191</v>
      </c>
      <c r="B142" s="770"/>
      <c r="C142" s="454"/>
      <c r="D142" s="455"/>
    </row>
    <row r="143" spans="1:4">
      <c r="A143" s="456" t="s">
        <v>1192</v>
      </c>
      <c r="B143" s="770"/>
      <c r="C143" s="457">
        <v>6</v>
      </c>
      <c r="D143" s="458"/>
    </row>
    <row r="144" spans="1:4">
      <c r="A144" s="456" t="s">
        <v>1194</v>
      </c>
      <c r="B144" s="770"/>
      <c r="C144" s="457"/>
      <c r="D144" s="458"/>
    </row>
    <row r="145" spans="1:4">
      <c r="A145" s="453" t="s">
        <v>1195</v>
      </c>
      <c r="B145" s="770"/>
      <c r="C145" s="457">
        <v>5</v>
      </c>
      <c r="D145" s="459"/>
    </row>
    <row r="146" spans="1:4">
      <c r="A146" s="453" t="s">
        <v>1196</v>
      </c>
      <c r="B146" s="770"/>
      <c r="C146" s="457">
        <v>2</v>
      </c>
      <c r="D146" s="459"/>
    </row>
    <row r="147" spans="1:4">
      <c r="A147" s="453" t="s">
        <v>1215</v>
      </c>
      <c r="B147" s="770"/>
      <c r="C147" s="457">
        <v>2</v>
      </c>
      <c r="D147" s="459"/>
    </row>
    <row r="148" spans="1:4">
      <c r="A148" s="453" t="s">
        <v>1198</v>
      </c>
      <c r="B148" s="770"/>
      <c r="C148" s="454"/>
      <c r="D148" s="460"/>
    </row>
    <row r="149" spans="1:4">
      <c r="A149" s="456" t="s">
        <v>1199</v>
      </c>
      <c r="B149" s="770"/>
      <c r="C149" s="457">
        <v>4</v>
      </c>
      <c r="D149" s="459"/>
    </row>
    <row r="150" spans="1:4" ht="15" thickBot="1">
      <c r="A150" s="461" t="s">
        <v>1201</v>
      </c>
      <c r="B150" s="775"/>
      <c r="C150" s="462">
        <v>0</v>
      </c>
      <c r="D150" s="463"/>
    </row>
    <row r="151" spans="1:4" ht="15" thickBot="1">
      <c r="A151" s="464" t="s">
        <v>387</v>
      </c>
      <c r="B151" s="465">
        <v>5</v>
      </c>
      <c r="C151" s="466">
        <f>SUM(C141:C150)</f>
        <v>19</v>
      </c>
      <c r="D151" s="467">
        <f>B151*C151</f>
        <v>95</v>
      </c>
    </row>
    <row r="152" spans="1:4">
      <c r="A152" s="450" t="s">
        <v>1202</v>
      </c>
      <c r="B152" s="765">
        <v>5</v>
      </c>
      <c r="C152" s="468"/>
      <c r="D152" s="469"/>
    </row>
    <row r="153" spans="1:4" ht="27.6">
      <c r="A153" s="470" t="s">
        <v>1216</v>
      </c>
      <c r="B153" s="770"/>
      <c r="C153" s="457">
        <v>6</v>
      </c>
      <c r="D153" s="471"/>
    </row>
    <row r="154" spans="1:4" ht="27.6">
      <c r="A154" s="470" t="s">
        <v>1204</v>
      </c>
      <c r="B154" s="770"/>
      <c r="C154" s="457"/>
      <c r="D154" s="471"/>
    </row>
    <row r="155" spans="1:4">
      <c r="A155" s="470" t="s">
        <v>1206</v>
      </c>
      <c r="B155" s="770"/>
      <c r="C155" s="472">
        <v>3</v>
      </c>
      <c r="D155" s="471"/>
    </row>
    <row r="156" spans="1:4">
      <c r="A156" s="470" t="s">
        <v>1217</v>
      </c>
      <c r="B156" s="770"/>
      <c r="C156" s="472">
        <v>0</v>
      </c>
      <c r="D156" s="471"/>
    </row>
    <row r="157" spans="1:4" ht="15" thickBot="1">
      <c r="A157" s="473" t="s">
        <v>1208</v>
      </c>
      <c r="B157" s="775"/>
      <c r="C157" s="474">
        <v>0</v>
      </c>
      <c r="D157" s="475"/>
    </row>
    <row r="158" spans="1:4" ht="15" thickBot="1">
      <c r="A158" s="464" t="s">
        <v>387</v>
      </c>
      <c r="B158" s="465">
        <v>5</v>
      </c>
      <c r="C158" s="476">
        <f>SUM(C152:C157)</f>
        <v>9</v>
      </c>
      <c r="D158" s="477">
        <f>B158*C158</f>
        <v>45</v>
      </c>
    </row>
    <row r="159" spans="1:4">
      <c r="A159" s="450" t="s">
        <v>1209</v>
      </c>
      <c r="B159" s="765">
        <v>3</v>
      </c>
      <c r="C159" s="478"/>
      <c r="D159" s="479"/>
    </row>
    <row r="160" spans="1:4">
      <c r="A160" s="453" t="s">
        <v>1211</v>
      </c>
      <c r="B160" s="770"/>
      <c r="C160" s="457"/>
      <c r="D160" s="471"/>
    </row>
    <row r="161" spans="1:4">
      <c r="A161" s="456" t="s">
        <v>1212</v>
      </c>
      <c r="B161" s="770"/>
      <c r="C161" s="457">
        <v>6</v>
      </c>
      <c r="D161" s="471"/>
    </row>
    <row r="162" spans="1:4">
      <c r="A162" s="456" t="s">
        <v>1213</v>
      </c>
      <c r="B162" s="770"/>
      <c r="C162" s="457">
        <v>0</v>
      </c>
      <c r="D162" s="471"/>
    </row>
    <row r="163" spans="1:4" ht="15" thickBot="1">
      <c r="A163" s="461" t="s">
        <v>1214</v>
      </c>
      <c r="B163" s="775"/>
      <c r="C163" s="472">
        <v>0</v>
      </c>
      <c r="D163" s="471"/>
    </row>
    <row r="164" spans="1:4" ht="15" thickBot="1">
      <c r="A164" s="480" t="s">
        <v>387</v>
      </c>
      <c r="B164" s="481">
        <v>3</v>
      </c>
      <c r="C164" s="467">
        <f>SUM(C159:C163)</f>
        <v>6</v>
      </c>
      <c r="D164" s="482">
        <f>B164*C164</f>
        <v>18</v>
      </c>
    </row>
    <row r="165" spans="1:4" ht="15" thickBot="1">
      <c r="A165" s="760" t="s">
        <v>1774</v>
      </c>
      <c r="B165" s="761"/>
      <c r="C165" s="762"/>
      <c r="D165" s="483">
        <f>D151+D158+D164</f>
        <v>158</v>
      </c>
    </row>
    <row r="168" spans="1:4" ht="54.75" customHeight="1" thickBot="1">
      <c r="A168" s="763" t="s">
        <v>1340</v>
      </c>
      <c r="B168" s="764"/>
      <c r="C168" s="764"/>
      <c r="D168" s="764"/>
    </row>
    <row r="169" spans="1:4" ht="29.4" thickBot="1">
      <c r="A169" s="441" t="s">
        <v>1770</v>
      </c>
      <c r="B169" s="442" t="s">
        <v>1180</v>
      </c>
      <c r="C169" s="443" t="s">
        <v>1181</v>
      </c>
      <c r="D169" s="444" t="s">
        <v>1771</v>
      </c>
    </row>
    <row r="170" spans="1:4" ht="15" thickBot="1">
      <c r="A170" s="445" t="s">
        <v>1772</v>
      </c>
      <c r="B170" s="446" t="s">
        <v>1726</v>
      </c>
      <c r="C170" s="447"/>
      <c r="D170" s="448"/>
    </row>
    <row r="171" spans="1:4">
      <c r="A171" s="450" t="s">
        <v>1188</v>
      </c>
      <c r="B171" s="765">
        <v>5</v>
      </c>
      <c r="C171" s="451"/>
      <c r="D171" s="452"/>
    </row>
    <row r="172" spans="1:4">
      <c r="A172" s="453" t="s">
        <v>1191</v>
      </c>
      <c r="B172" s="766"/>
      <c r="C172" s="454"/>
      <c r="D172" s="455"/>
    </row>
    <row r="173" spans="1:4">
      <c r="A173" s="456" t="s">
        <v>1192</v>
      </c>
      <c r="B173" s="766"/>
      <c r="C173" s="457">
        <v>6</v>
      </c>
      <c r="D173" s="458"/>
    </row>
    <row r="174" spans="1:4">
      <c r="A174" s="456" t="s">
        <v>1194</v>
      </c>
      <c r="B174" s="766"/>
      <c r="C174" s="457"/>
      <c r="D174" s="458"/>
    </row>
    <row r="175" spans="1:4">
      <c r="A175" s="453" t="s">
        <v>1195</v>
      </c>
      <c r="B175" s="766"/>
      <c r="C175" s="457">
        <v>5</v>
      </c>
      <c r="D175" s="459"/>
    </row>
    <row r="176" spans="1:4">
      <c r="A176" s="453" t="s">
        <v>1196</v>
      </c>
      <c r="B176" s="766"/>
      <c r="C176" s="457">
        <v>2</v>
      </c>
      <c r="D176" s="459"/>
    </row>
    <row r="177" spans="1:4">
      <c r="A177" s="453" t="s">
        <v>1215</v>
      </c>
      <c r="B177" s="766"/>
      <c r="C177" s="457">
        <v>2</v>
      </c>
      <c r="D177" s="459"/>
    </row>
    <row r="178" spans="1:4">
      <c r="A178" s="453" t="s">
        <v>1198</v>
      </c>
      <c r="B178" s="766"/>
      <c r="C178" s="454"/>
      <c r="D178" s="460"/>
    </row>
    <row r="179" spans="1:4">
      <c r="A179" s="456" t="s">
        <v>1199</v>
      </c>
      <c r="B179" s="766"/>
      <c r="C179" s="457">
        <v>4</v>
      </c>
      <c r="D179" s="459"/>
    </row>
    <row r="180" spans="1:4" ht="15" thickBot="1">
      <c r="A180" s="461" t="s">
        <v>1201</v>
      </c>
      <c r="B180" s="767"/>
      <c r="C180" s="462">
        <v>0</v>
      </c>
      <c r="D180" s="463"/>
    </row>
    <row r="181" spans="1:4" ht="15" thickBot="1">
      <c r="A181" s="464" t="s">
        <v>387</v>
      </c>
      <c r="B181" s="465">
        <v>5</v>
      </c>
      <c r="C181" s="466">
        <f>SUM(C171:C180)</f>
        <v>19</v>
      </c>
      <c r="D181" s="467">
        <f>B181*C181</f>
        <v>95</v>
      </c>
    </row>
    <row r="182" spans="1:4">
      <c r="A182" s="450" t="s">
        <v>1202</v>
      </c>
      <c r="B182" s="765">
        <v>5</v>
      </c>
      <c r="C182" s="468"/>
      <c r="D182" s="469"/>
    </row>
    <row r="183" spans="1:4" ht="27.6">
      <c r="A183" s="470" t="s">
        <v>1216</v>
      </c>
      <c r="B183" s="768"/>
      <c r="C183" s="457">
        <v>6</v>
      </c>
      <c r="D183" s="471"/>
    </row>
    <row r="184" spans="1:4" ht="27.6">
      <c r="A184" s="470" t="s">
        <v>1204</v>
      </c>
      <c r="B184" s="768"/>
      <c r="C184" s="457"/>
      <c r="D184" s="471"/>
    </row>
    <row r="185" spans="1:4">
      <c r="A185" s="470" t="s">
        <v>1206</v>
      </c>
      <c r="B185" s="768"/>
      <c r="C185" s="472">
        <v>3</v>
      </c>
      <c r="D185" s="471"/>
    </row>
    <row r="186" spans="1:4">
      <c r="A186" s="470" t="s">
        <v>1217</v>
      </c>
      <c r="B186" s="768"/>
      <c r="C186" s="472">
        <v>0</v>
      </c>
      <c r="D186" s="471"/>
    </row>
    <row r="187" spans="1:4" ht="15" thickBot="1">
      <c r="A187" s="473" t="s">
        <v>1208</v>
      </c>
      <c r="B187" s="769"/>
      <c r="C187" s="474">
        <v>0</v>
      </c>
      <c r="D187" s="475"/>
    </row>
    <row r="188" spans="1:4" ht="15" thickBot="1">
      <c r="A188" s="464" t="s">
        <v>387</v>
      </c>
      <c r="B188" s="465">
        <v>5</v>
      </c>
      <c r="C188" s="476">
        <f>SUM(C182:C187)</f>
        <v>9</v>
      </c>
      <c r="D188" s="477">
        <f>B188*C188</f>
        <v>45</v>
      </c>
    </row>
    <row r="189" spans="1:4">
      <c r="A189" s="450" t="s">
        <v>1209</v>
      </c>
      <c r="B189" s="765">
        <v>3</v>
      </c>
      <c r="C189" s="478"/>
      <c r="D189" s="479"/>
    </row>
    <row r="190" spans="1:4">
      <c r="A190" s="453" t="s">
        <v>1211</v>
      </c>
      <c r="B190" s="770"/>
      <c r="C190" s="457"/>
      <c r="D190" s="471"/>
    </row>
    <row r="191" spans="1:4">
      <c r="A191" s="456" t="s">
        <v>1212</v>
      </c>
      <c r="B191" s="770"/>
      <c r="C191" s="457">
        <v>6</v>
      </c>
      <c r="D191" s="471"/>
    </row>
    <row r="192" spans="1:4">
      <c r="A192" s="456" t="s">
        <v>1213</v>
      </c>
      <c r="B192" s="770"/>
      <c r="C192" s="457">
        <v>0</v>
      </c>
      <c r="D192" s="471"/>
    </row>
    <row r="193" spans="1:4" ht="15" thickBot="1">
      <c r="A193" s="461" t="s">
        <v>1214</v>
      </c>
      <c r="B193" s="770"/>
      <c r="C193" s="472">
        <v>0</v>
      </c>
      <c r="D193" s="471"/>
    </row>
    <row r="194" spans="1:4" ht="15" thickBot="1">
      <c r="A194" s="480" t="s">
        <v>387</v>
      </c>
      <c r="B194" s="481">
        <v>3</v>
      </c>
      <c r="C194" s="467">
        <f>SUM(C189:C193)</f>
        <v>6</v>
      </c>
      <c r="D194" s="482">
        <f>B194*C194</f>
        <v>18</v>
      </c>
    </row>
    <row r="195" spans="1:4" ht="15" thickBot="1">
      <c r="A195" s="760" t="s">
        <v>1774</v>
      </c>
      <c r="B195" s="761"/>
      <c r="C195" s="762"/>
      <c r="D195" s="483">
        <f>D181+D188+D194</f>
        <v>158</v>
      </c>
    </row>
    <row r="198" spans="1:4" ht="18.600000000000001" thickBot="1">
      <c r="A198" s="763" t="s">
        <v>1341</v>
      </c>
      <c r="B198" s="764"/>
      <c r="C198" s="764"/>
      <c r="D198" s="764"/>
    </row>
    <row r="199" spans="1:4" ht="29.4" thickBot="1">
      <c r="A199" s="441" t="s">
        <v>1770</v>
      </c>
      <c r="B199" s="442" t="s">
        <v>1180</v>
      </c>
      <c r="C199" s="443" t="s">
        <v>1181</v>
      </c>
      <c r="D199" s="444" t="s">
        <v>1771</v>
      </c>
    </row>
    <row r="200" spans="1:4" ht="15" thickBot="1">
      <c r="A200" s="445" t="s">
        <v>1772</v>
      </c>
      <c r="B200" s="446" t="s">
        <v>1726</v>
      </c>
      <c r="C200" s="447"/>
      <c r="D200" s="448"/>
    </row>
    <row r="201" spans="1:4">
      <c r="A201" s="450" t="s">
        <v>1188</v>
      </c>
      <c r="B201" s="765">
        <v>5</v>
      </c>
      <c r="C201" s="451"/>
      <c r="D201" s="452"/>
    </row>
    <row r="202" spans="1:4">
      <c r="A202" s="453" t="s">
        <v>1191</v>
      </c>
      <c r="B202" s="766"/>
      <c r="C202" s="454"/>
      <c r="D202" s="455"/>
    </row>
    <row r="203" spans="1:4">
      <c r="A203" s="456" t="s">
        <v>1192</v>
      </c>
      <c r="B203" s="766"/>
      <c r="C203" s="457">
        <v>6</v>
      </c>
      <c r="D203" s="458"/>
    </row>
    <row r="204" spans="1:4">
      <c r="A204" s="456" t="s">
        <v>1194</v>
      </c>
      <c r="B204" s="766"/>
      <c r="C204" s="457"/>
      <c r="D204" s="458"/>
    </row>
    <row r="205" spans="1:4">
      <c r="A205" s="453" t="s">
        <v>1195</v>
      </c>
      <c r="B205" s="766"/>
      <c r="C205" s="457">
        <v>5</v>
      </c>
      <c r="D205" s="459"/>
    </row>
    <row r="206" spans="1:4">
      <c r="A206" s="453" t="s">
        <v>1196</v>
      </c>
      <c r="B206" s="766"/>
      <c r="C206" s="457">
        <v>2</v>
      </c>
      <c r="D206" s="459"/>
    </row>
    <row r="207" spans="1:4">
      <c r="A207" s="453" t="s">
        <v>1215</v>
      </c>
      <c r="B207" s="766"/>
      <c r="C207" s="457">
        <v>2</v>
      </c>
      <c r="D207" s="459"/>
    </row>
    <row r="208" spans="1:4">
      <c r="A208" s="453" t="s">
        <v>1198</v>
      </c>
      <c r="B208" s="766"/>
      <c r="C208" s="454"/>
      <c r="D208" s="460"/>
    </row>
    <row r="209" spans="1:4">
      <c r="A209" s="456" t="s">
        <v>1199</v>
      </c>
      <c r="B209" s="766"/>
      <c r="C209" s="457">
        <v>4</v>
      </c>
      <c r="D209" s="459"/>
    </row>
    <row r="210" spans="1:4" ht="15" thickBot="1">
      <c r="A210" s="461" t="s">
        <v>1201</v>
      </c>
      <c r="B210" s="767"/>
      <c r="C210" s="462">
        <v>0</v>
      </c>
      <c r="D210" s="463"/>
    </row>
    <row r="211" spans="1:4" ht="15" thickBot="1">
      <c r="A211" s="464" t="s">
        <v>387</v>
      </c>
      <c r="B211" s="465">
        <v>5</v>
      </c>
      <c r="C211" s="466">
        <f>SUM(C201:C210)</f>
        <v>19</v>
      </c>
      <c r="D211" s="467">
        <f>B211*C211</f>
        <v>95</v>
      </c>
    </row>
    <row r="212" spans="1:4">
      <c r="A212" s="450" t="s">
        <v>1202</v>
      </c>
      <c r="B212" s="765">
        <v>5</v>
      </c>
      <c r="C212" s="468"/>
      <c r="D212" s="469"/>
    </row>
    <row r="213" spans="1:4" ht="27.6">
      <c r="A213" s="470" t="s">
        <v>1216</v>
      </c>
      <c r="B213" s="768"/>
      <c r="C213" s="457">
        <v>6</v>
      </c>
      <c r="D213" s="471"/>
    </row>
    <row r="214" spans="1:4" ht="27.6">
      <c r="A214" s="470" t="s">
        <v>1204</v>
      </c>
      <c r="B214" s="768"/>
      <c r="C214" s="457"/>
      <c r="D214" s="471"/>
    </row>
    <row r="215" spans="1:4">
      <c r="A215" s="470" t="s">
        <v>1206</v>
      </c>
      <c r="B215" s="768"/>
      <c r="C215" s="472">
        <v>3</v>
      </c>
      <c r="D215" s="471"/>
    </row>
    <row r="216" spans="1:4">
      <c r="A216" s="470" t="s">
        <v>1217</v>
      </c>
      <c r="B216" s="768"/>
      <c r="C216" s="472">
        <v>0</v>
      </c>
      <c r="D216" s="471"/>
    </row>
    <row r="217" spans="1:4" ht="15" thickBot="1">
      <c r="A217" s="473" t="s">
        <v>1208</v>
      </c>
      <c r="B217" s="769"/>
      <c r="C217" s="474">
        <v>0</v>
      </c>
      <c r="D217" s="475"/>
    </row>
    <row r="218" spans="1:4" ht="15" thickBot="1">
      <c r="A218" s="464" t="s">
        <v>387</v>
      </c>
      <c r="B218" s="465">
        <v>5</v>
      </c>
      <c r="C218" s="476">
        <f>SUM(C212:C217)</f>
        <v>9</v>
      </c>
      <c r="D218" s="477">
        <f>B218*C218</f>
        <v>45</v>
      </c>
    </row>
    <row r="219" spans="1:4">
      <c r="A219" s="450" t="s">
        <v>1209</v>
      </c>
      <c r="B219" s="765">
        <v>3</v>
      </c>
      <c r="C219" s="478"/>
      <c r="D219" s="479"/>
    </row>
    <row r="220" spans="1:4">
      <c r="A220" s="453" t="s">
        <v>1211</v>
      </c>
      <c r="B220" s="770"/>
      <c r="C220" s="457"/>
      <c r="D220" s="471"/>
    </row>
    <row r="221" spans="1:4">
      <c r="A221" s="456" t="s">
        <v>1212</v>
      </c>
      <c r="B221" s="770"/>
      <c r="C221" s="457">
        <v>6</v>
      </c>
      <c r="D221" s="471"/>
    </row>
    <row r="222" spans="1:4">
      <c r="A222" s="456" t="s">
        <v>1213</v>
      </c>
      <c r="B222" s="770"/>
      <c r="C222" s="457">
        <v>0</v>
      </c>
      <c r="D222" s="471"/>
    </row>
    <row r="223" spans="1:4" ht="15" thickBot="1">
      <c r="A223" s="461" t="s">
        <v>1214</v>
      </c>
      <c r="B223" s="770"/>
      <c r="C223" s="472">
        <v>0</v>
      </c>
      <c r="D223" s="471"/>
    </row>
    <row r="224" spans="1:4" ht="15" thickBot="1">
      <c r="A224" s="480" t="s">
        <v>387</v>
      </c>
      <c r="B224" s="481">
        <v>3</v>
      </c>
      <c r="C224" s="467">
        <f>SUM(C219:C223)</f>
        <v>6</v>
      </c>
      <c r="D224" s="482">
        <f>B224*C224</f>
        <v>18</v>
      </c>
    </row>
    <row r="225" spans="1:4" ht="15" thickBot="1">
      <c r="A225" s="760" t="s">
        <v>1774</v>
      </c>
      <c r="B225" s="761"/>
      <c r="C225" s="762"/>
      <c r="D225" s="483">
        <f>D211+D218+D224</f>
        <v>158</v>
      </c>
    </row>
    <row r="228" spans="1:4" ht="15.6" thickBot="1">
      <c r="A228" s="763" t="s">
        <v>1342</v>
      </c>
      <c r="B228" s="776" t="s">
        <v>1342</v>
      </c>
      <c r="C228" s="776" t="s">
        <v>1342</v>
      </c>
      <c r="D228" s="776" t="s">
        <v>1342</v>
      </c>
    </row>
    <row r="229" spans="1:4" ht="29.4" thickBot="1">
      <c r="A229" s="441" t="s">
        <v>1770</v>
      </c>
      <c r="B229" s="442" t="s">
        <v>1180</v>
      </c>
      <c r="C229" s="443" t="s">
        <v>1181</v>
      </c>
      <c r="D229" s="444" t="s">
        <v>1771</v>
      </c>
    </row>
    <row r="230" spans="1:4" ht="15" thickBot="1">
      <c r="A230" s="445" t="s">
        <v>1772</v>
      </c>
      <c r="B230" s="446" t="s">
        <v>1726</v>
      </c>
      <c r="C230" s="447"/>
      <c r="D230" s="448"/>
    </row>
    <row r="231" spans="1:4">
      <c r="A231" s="450" t="s">
        <v>1188</v>
      </c>
      <c r="B231" s="765">
        <v>5</v>
      </c>
      <c r="C231" s="451"/>
      <c r="D231" s="452"/>
    </row>
    <row r="232" spans="1:4">
      <c r="A232" s="453" t="s">
        <v>1191</v>
      </c>
      <c r="B232" s="766"/>
      <c r="C232" s="454"/>
      <c r="D232" s="455"/>
    </row>
    <row r="233" spans="1:4">
      <c r="A233" s="456" t="s">
        <v>1192</v>
      </c>
      <c r="B233" s="766"/>
      <c r="C233" s="457">
        <v>6</v>
      </c>
      <c r="D233" s="458"/>
    </row>
    <row r="234" spans="1:4">
      <c r="A234" s="456" t="s">
        <v>1194</v>
      </c>
      <c r="B234" s="766"/>
      <c r="C234" s="457"/>
      <c r="D234" s="458"/>
    </row>
    <row r="235" spans="1:4">
      <c r="A235" s="453" t="s">
        <v>1195</v>
      </c>
      <c r="B235" s="766"/>
      <c r="C235" s="457">
        <v>5</v>
      </c>
      <c r="D235" s="459"/>
    </row>
    <row r="236" spans="1:4">
      <c r="A236" s="453" t="s">
        <v>1196</v>
      </c>
      <c r="B236" s="766"/>
      <c r="C236" s="457"/>
      <c r="D236" s="459"/>
    </row>
    <row r="237" spans="1:4">
      <c r="A237" s="453" t="s">
        <v>1215</v>
      </c>
      <c r="B237" s="766"/>
      <c r="C237" s="457">
        <v>2</v>
      </c>
      <c r="D237" s="459"/>
    </row>
    <row r="238" spans="1:4">
      <c r="A238" s="453" t="s">
        <v>1198</v>
      </c>
      <c r="B238" s="766"/>
      <c r="C238" s="454"/>
      <c r="D238" s="460"/>
    </row>
    <row r="239" spans="1:4">
      <c r="A239" s="456" t="s">
        <v>1199</v>
      </c>
      <c r="B239" s="766"/>
      <c r="C239" s="457">
        <v>4</v>
      </c>
      <c r="D239" s="459"/>
    </row>
    <row r="240" spans="1:4" ht="15" thickBot="1">
      <c r="A240" s="461" t="s">
        <v>1201</v>
      </c>
      <c r="B240" s="767"/>
      <c r="C240" s="462">
        <v>0</v>
      </c>
      <c r="D240" s="463"/>
    </row>
    <row r="241" spans="1:4" ht="15" thickBot="1">
      <c r="A241" s="464" t="s">
        <v>387</v>
      </c>
      <c r="B241" s="465">
        <v>5</v>
      </c>
      <c r="C241" s="466">
        <f>SUM(C231:C240)</f>
        <v>17</v>
      </c>
      <c r="D241" s="467">
        <f>B241*C241</f>
        <v>85</v>
      </c>
    </row>
    <row r="242" spans="1:4">
      <c r="A242" s="450" t="s">
        <v>1202</v>
      </c>
      <c r="B242" s="765">
        <v>5</v>
      </c>
      <c r="C242" s="468"/>
      <c r="D242" s="469"/>
    </row>
    <row r="243" spans="1:4" ht="27.6">
      <c r="A243" s="470" t="s">
        <v>1216</v>
      </c>
      <c r="B243" s="768"/>
      <c r="C243" s="457">
        <v>6</v>
      </c>
      <c r="D243" s="471"/>
    </row>
    <row r="244" spans="1:4" ht="27.6">
      <c r="A244" s="470" t="s">
        <v>1204</v>
      </c>
      <c r="B244" s="768"/>
      <c r="C244" s="457"/>
      <c r="D244" s="471"/>
    </row>
    <row r="245" spans="1:4">
      <c r="A245" s="470" t="s">
        <v>1206</v>
      </c>
      <c r="B245" s="768"/>
      <c r="C245" s="472">
        <v>3</v>
      </c>
      <c r="D245" s="471"/>
    </row>
    <row r="246" spans="1:4">
      <c r="A246" s="470" t="s">
        <v>1217</v>
      </c>
      <c r="B246" s="768"/>
      <c r="C246" s="472">
        <v>0</v>
      </c>
      <c r="D246" s="471"/>
    </row>
    <row r="247" spans="1:4" ht="15" thickBot="1">
      <c r="A247" s="473" t="s">
        <v>1208</v>
      </c>
      <c r="B247" s="769"/>
      <c r="C247" s="697">
        <v>0</v>
      </c>
      <c r="D247" s="475"/>
    </row>
    <row r="248" spans="1:4" ht="15" thickBot="1">
      <c r="A248" s="464" t="s">
        <v>387</v>
      </c>
      <c r="B248" s="465">
        <v>5</v>
      </c>
      <c r="C248" s="476">
        <f>SUM(C242:C247)</f>
        <v>9</v>
      </c>
      <c r="D248" s="477">
        <f>B248*C248</f>
        <v>45</v>
      </c>
    </row>
    <row r="249" spans="1:4">
      <c r="A249" s="450" t="s">
        <v>1209</v>
      </c>
      <c r="B249" s="765">
        <v>3</v>
      </c>
      <c r="C249" s="478"/>
      <c r="D249" s="479"/>
    </row>
    <row r="250" spans="1:4">
      <c r="A250" s="453" t="s">
        <v>1211</v>
      </c>
      <c r="B250" s="770"/>
      <c r="C250" s="457"/>
      <c r="D250" s="471"/>
    </row>
    <row r="251" spans="1:4">
      <c r="A251" s="456" t="s">
        <v>1212</v>
      </c>
      <c r="B251" s="770"/>
      <c r="C251" s="457">
        <v>6</v>
      </c>
      <c r="D251" s="471"/>
    </row>
    <row r="252" spans="1:4">
      <c r="A252" s="456" t="s">
        <v>1213</v>
      </c>
      <c r="B252" s="770"/>
      <c r="C252" s="457">
        <v>0</v>
      </c>
      <c r="D252" s="471"/>
    </row>
    <row r="253" spans="1:4" ht="15" thickBot="1">
      <c r="A253" s="461" t="s">
        <v>1214</v>
      </c>
      <c r="B253" s="770"/>
      <c r="C253" s="472">
        <v>0</v>
      </c>
      <c r="D253" s="471"/>
    </row>
    <row r="254" spans="1:4" ht="15" thickBot="1">
      <c r="A254" s="480" t="s">
        <v>387</v>
      </c>
      <c r="B254" s="481">
        <v>3</v>
      </c>
      <c r="C254" s="467">
        <f>SUM(C249:C253)</f>
        <v>6</v>
      </c>
      <c r="D254" s="482">
        <f>B254*C254</f>
        <v>18</v>
      </c>
    </row>
    <row r="255" spans="1:4" ht="15" thickBot="1">
      <c r="A255" s="760" t="s">
        <v>1774</v>
      </c>
      <c r="B255" s="761"/>
      <c r="C255" s="762"/>
      <c r="D255" s="681">
        <f>D241+D248+D254</f>
        <v>148</v>
      </c>
    </row>
    <row r="258" spans="1:4" ht="15.6" thickBot="1">
      <c r="A258" s="763" t="s">
        <v>1343</v>
      </c>
      <c r="B258" s="764" t="s">
        <v>1343</v>
      </c>
      <c r="C258" s="764" t="s">
        <v>1343</v>
      </c>
      <c r="D258" s="764" t="s">
        <v>1343</v>
      </c>
    </row>
    <row r="259" spans="1:4" ht="29.4" thickBot="1">
      <c r="A259" s="441" t="s">
        <v>1770</v>
      </c>
      <c r="B259" s="442" t="s">
        <v>1180</v>
      </c>
      <c r="C259" s="443" t="s">
        <v>1181</v>
      </c>
      <c r="D259" s="444" t="s">
        <v>1771</v>
      </c>
    </row>
    <row r="260" spans="1:4" ht="15" thickBot="1">
      <c r="A260" s="445" t="s">
        <v>1772</v>
      </c>
      <c r="B260" s="446" t="s">
        <v>1726</v>
      </c>
      <c r="C260" s="447"/>
      <c r="D260" s="448"/>
    </row>
    <row r="261" spans="1:4">
      <c r="A261" s="450" t="s">
        <v>1188</v>
      </c>
      <c r="B261" s="765">
        <v>5</v>
      </c>
      <c r="C261" s="451"/>
      <c r="D261" s="452"/>
    </row>
    <row r="262" spans="1:4">
      <c r="A262" s="453" t="s">
        <v>1191</v>
      </c>
      <c r="B262" s="766"/>
      <c r="C262" s="454"/>
      <c r="D262" s="455"/>
    </row>
    <row r="263" spans="1:4">
      <c r="A263" s="456" t="s">
        <v>1192</v>
      </c>
      <c r="B263" s="766"/>
      <c r="C263" s="457">
        <v>6</v>
      </c>
      <c r="D263" s="458"/>
    </row>
    <row r="264" spans="1:4">
      <c r="A264" s="456" t="s">
        <v>1194</v>
      </c>
      <c r="B264" s="766"/>
      <c r="C264" s="457"/>
      <c r="D264" s="458"/>
    </row>
    <row r="265" spans="1:4">
      <c r="A265" s="453" t="s">
        <v>1195</v>
      </c>
      <c r="B265" s="766"/>
      <c r="C265" s="457">
        <v>5</v>
      </c>
      <c r="D265" s="459"/>
    </row>
    <row r="266" spans="1:4">
      <c r="A266" s="453" t="s">
        <v>1196</v>
      </c>
      <c r="B266" s="766"/>
      <c r="C266" s="457"/>
      <c r="D266" s="459"/>
    </row>
    <row r="267" spans="1:4">
      <c r="A267" s="453" t="s">
        <v>1215</v>
      </c>
      <c r="B267" s="766"/>
      <c r="C267" s="457">
        <v>2</v>
      </c>
      <c r="D267" s="459"/>
    </row>
    <row r="268" spans="1:4">
      <c r="A268" s="453" t="s">
        <v>1198</v>
      </c>
      <c r="B268" s="766"/>
      <c r="C268" s="454"/>
      <c r="D268" s="460"/>
    </row>
    <row r="269" spans="1:4">
      <c r="A269" s="456" t="s">
        <v>1199</v>
      </c>
      <c r="B269" s="766"/>
      <c r="C269" s="457">
        <v>4</v>
      </c>
      <c r="D269" s="459"/>
    </row>
    <row r="270" spans="1:4" ht="15" thickBot="1">
      <c r="A270" s="461" t="s">
        <v>1201</v>
      </c>
      <c r="B270" s="767"/>
      <c r="C270" s="462">
        <v>0</v>
      </c>
      <c r="D270" s="463"/>
    </row>
    <row r="271" spans="1:4" ht="15" thickBot="1">
      <c r="A271" s="464" t="s">
        <v>387</v>
      </c>
      <c r="B271" s="465">
        <v>5</v>
      </c>
      <c r="C271" s="466">
        <f>SUM(C261:C270)</f>
        <v>17</v>
      </c>
      <c r="D271" s="467">
        <f>B271*C271</f>
        <v>85</v>
      </c>
    </row>
    <row r="272" spans="1:4">
      <c r="A272" s="450" t="s">
        <v>1202</v>
      </c>
      <c r="B272" s="765">
        <v>5</v>
      </c>
      <c r="C272" s="468"/>
      <c r="D272" s="469"/>
    </row>
    <row r="273" spans="1:4" ht="27.6">
      <c r="A273" s="470" t="s">
        <v>1216</v>
      </c>
      <c r="B273" s="768"/>
      <c r="C273" s="457">
        <v>6</v>
      </c>
      <c r="D273" s="471"/>
    </row>
    <row r="274" spans="1:4" ht="27.6">
      <c r="A274" s="470" t="s">
        <v>1204</v>
      </c>
      <c r="B274" s="768"/>
      <c r="C274" s="457"/>
      <c r="D274" s="471"/>
    </row>
    <row r="275" spans="1:4">
      <c r="A275" s="470" t="s">
        <v>1206</v>
      </c>
      <c r="B275" s="768"/>
      <c r="C275" s="472">
        <v>3</v>
      </c>
      <c r="D275" s="471"/>
    </row>
    <row r="276" spans="1:4">
      <c r="A276" s="470" t="s">
        <v>1217</v>
      </c>
      <c r="B276" s="768"/>
      <c r="C276" s="472">
        <v>0</v>
      </c>
      <c r="D276" s="471"/>
    </row>
    <row r="277" spans="1:4" ht="15" thickBot="1">
      <c r="A277" s="473" t="s">
        <v>1208</v>
      </c>
      <c r="B277" s="769"/>
      <c r="C277" s="697">
        <v>0</v>
      </c>
      <c r="D277" s="475"/>
    </row>
    <row r="278" spans="1:4" ht="15" thickBot="1">
      <c r="A278" s="464" t="s">
        <v>387</v>
      </c>
      <c r="B278" s="465">
        <v>5</v>
      </c>
      <c r="C278" s="476">
        <f>SUM(C272:C277)</f>
        <v>9</v>
      </c>
      <c r="D278" s="477">
        <f>B278*C278</f>
        <v>45</v>
      </c>
    </row>
    <row r="279" spans="1:4">
      <c r="A279" s="450" t="s">
        <v>1209</v>
      </c>
      <c r="B279" s="765">
        <v>3</v>
      </c>
      <c r="C279" s="478"/>
      <c r="D279" s="479"/>
    </row>
    <row r="280" spans="1:4">
      <c r="A280" s="453" t="s">
        <v>1211</v>
      </c>
      <c r="B280" s="770"/>
      <c r="C280" s="457"/>
      <c r="D280" s="471"/>
    </row>
    <row r="281" spans="1:4">
      <c r="A281" s="456" t="s">
        <v>1212</v>
      </c>
      <c r="B281" s="770"/>
      <c r="C281" s="457">
        <v>6</v>
      </c>
      <c r="D281" s="471"/>
    </row>
    <row r="282" spans="1:4">
      <c r="A282" s="456" t="s">
        <v>1213</v>
      </c>
      <c r="B282" s="770"/>
      <c r="C282" s="457">
        <v>0</v>
      </c>
      <c r="D282" s="471"/>
    </row>
    <row r="283" spans="1:4" ht="15" thickBot="1">
      <c r="A283" s="461" t="s">
        <v>1214</v>
      </c>
      <c r="B283" s="770"/>
      <c r="C283" s="472">
        <v>0</v>
      </c>
      <c r="D283" s="471"/>
    </row>
    <row r="284" spans="1:4" ht="15" thickBot="1">
      <c r="A284" s="480" t="s">
        <v>387</v>
      </c>
      <c r="B284" s="481">
        <v>3</v>
      </c>
      <c r="C284" s="467">
        <f>SUM(C279:C283)</f>
        <v>6</v>
      </c>
      <c r="D284" s="482">
        <f>B284*C284</f>
        <v>18</v>
      </c>
    </row>
    <row r="285" spans="1:4" ht="15" thickBot="1">
      <c r="A285" s="760" t="s">
        <v>1774</v>
      </c>
      <c r="B285" s="761"/>
      <c r="C285" s="762"/>
      <c r="D285" s="681">
        <f>D271+D278+D284</f>
        <v>148</v>
      </c>
    </row>
    <row r="286" spans="1:4" ht="15" thickBot="1">
      <c r="A286" s="484"/>
      <c r="B286" s="485"/>
      <c r="C286" s="485"/>
      <c r="D286" s="486"/>
    </row>
    <row r="287" spans="1:4" ht="15" thickBot="1">
      <c r="A287" s="484"/>
      <c r="B287" s="485"/>
      <c r="C287" s="485"/>
      <c r="D287" s="486"/>
    </row>
    <row r="288" spans="1:4" ht="42" customHeight="1" thickBot="1">
      <c r="A288" s="763" t="s">
        <v>1344</v>
      </c>
      <c r="B288" s="764"/>
      <c r="C288" s="764"/>
      <c r="D288" s="764"/>
    </row>
    <row r="289" spans="1:4" ht="29.4" thickBot="1">
      <c r="A289" s="441" t="s">
        <v>1770</v>
      </c>
      <c r="B289" s="442" t="s">
        <v>1180</v>
      </c>
      <c r="C289" s="443" t="s">
        <v>1181</v>
      </c>
      <c r="D289" s="444" t="s">
        <v>1771</v>
      </c>
    </row>
    <row r="290" spans="1:4" ht="15" thickBot="1">
      <c r="A290" s="445" t="s">
        <v>1772</v>
      </c>
      <c r="B290" s="446" t="s">
        <v>1726</v>
      </c>
      <c r="C290" s="447"/>
      <c r="D290" s="448"/>
    </row>
    <row r="291" spans="1:4">
      <c r="A291" s="450" t="s">
        <v>1188</v>
      </c>
      <c r="B291" s="765">
        <v>5</v>
      </c>
      <c r="C291" s="451"/>
      <c r="D291" s="452"/>
    </row>
    <row r="292" spans="1:4">
      <c r="A292" s="453" t="s">
        <v>1191</v>
      </c>
      <c r="B292" s="766"/>
      <c r="C292" s="454"/>
      <c r="D292" s="455"/>
    </row>
    <row r="293" spans="1:4">
      <c r="A293" s="456" t="s">
        <v>1192</v>
      </c>
      <c r="B293" s="766"/>
      <c r="C293" s="457">
        <v>6</v>
      </c>
      <c r="D293" s="458"/>
    </row>
    <row r="294" spans="1:4">
      <c r="A294" s="456" t="s">
        <v>1194</v>
      </c>
      <c r="B294" s="766"/>
      <c r="C294" s="457"/>
      <c r="D294" s="458"/>
    </row>
    <row r="295" spans="1:4">
      <c r="A295" s="453" t="s">
        <v>1195</v>
      </c>
      <c r="B295" s="766"/>
      <c r="C295" s="457">
        <v>5</v>
      </c>
      <c r="D295" s="459"/>
    </row>
    <row r="296" spans="1:4">
      <c r="A296" s="453" t="s">
        <v>1196</v>
      </c>
      <c r="B296" s="766"/>
      <c r="C296" s="457">
        <v>2</v>
      </c>
      <c r="D296" s="459"/>
    </row>
    <row r="297" spans="1:4">
      <c r="A297" s="453" t="s">
        <v>1215</v>
      </c>
      <c r="B297" s="766"/>
      <c r="C297" s="457">
        <v>2</v>
      </c>
      <c r="D297" s="459"/>
    </row>
    <row r="298" spans="1:4">
      <c r="A298" s="453" t="s">
        <v>1198</v>
      </c>
      <c r="B298" s="766"/>
      <c r="C298" s="454"/>
      <c r="D298" s="460"/>
    </row>
    <row r="299" spans="1:4">
      <c r="A299" s="456" t="s">
        <v>1199</v>
      </c>
      <c r="B299" s="766"/>
      <c r="C299" s="457">
        <v>4</v>
      </c>
      <c r="D299" s="459"/>
    </row>
    <row r="300" spans="1:4" ht="15" thickBot="1">
      <c r="A300" s="461" t="s">
        <v>1201</v>
      </c>
      <c r="B300" s="767"/>
      <c r="C300" s="462">
        <v>0</v>
      </c>
      <c r="D300" s="463"/>
    </row>
    <row r="301" spans="1:4" ht="15" thickBot="1">
      <c r="A301" s="464" t="s">
        <v>387</v>
      </c>
      <c r="B301" s="465">
        <v>5</v>
      </c>
      <c r="C301" s="466">
        <f>SUM(C291:C300)</f>
        <v>19</v>
      </c>
      <c r="D301" s="467">
        <f>B301*C301</f>
        <v>95</v>
      </c>
    </row>
    <row r="302" spans="1:4">
      <c r="A302" s="450" t="s">
        <v>1202</v>
      </c>
      <c r="B302" s="765">
        <v>5</v>
      </c>
      <c r="C302" s="468"/>
      <c r="D302" s="469"/>
    </row>
    <row r="303" spans="1:4" ht="27.6">
      <c r="A303" s="470" t="s">
        <v>1216</v>
      </c>
      <c r="B303" s="768"/>
      <c r="C303" s="457">
        <v>6</v>
      </c>
      <c r="D303" s="471"/>
    </row>
    <row r="304" spans="1:4" ht="27.6">
      <c r="A304" s="470" t="s">
        <v>1204</v>
      </c>
      <c r="B304" s="768"/>
      <c r="C304" s="457"/>
      <c r="D304" s="471"/>
    </row>
    <row r="305" spans="1:4">
      <c r="A305" s="470" t="s">
        <v>1206</v>
      </c>
      <c r="B305" s="768"/>
      <c r="C305" s="472">
        <v>3</v>
      </c>
      <c r="D305" s="471"/>
    </row>
    <row r="306" spans="1:4">
      <c r="A306" s="470" t="s">
        <v>1217</v>
      </c>
      <c r="B306" s="768"/>
      <c r="C306" s="472">
        <v>0</v>
      </c>
      <c r="D306" s="471"/>
    </row>
    <row r="307" spans="1:4" ht="15" thickBot="1">
      <c r="A307" s="473" t="s">
        <v>1208</v>
      </c>
      <c r="B307" s="769"/>
      <c r="C307" s="474">
        <v>0</v>
      </c>
      <c r="D307" s="475"/>
    </row>
    <row r="308" spans="1:4" ht="15" thickBot="1">
      <c r="A308" s="464" t="s">
        <v>387</v>
      </c>
      <c r="B308" s="465">
        <v>5</v>
      </c>
      <c r="C308" s="476">
        <f>SUM(C302:C307)</f>
        <v>9</v>
      </c>
      <c r="D308" s="477">
        <f>B308*C308</f>
        <v>45</v>
      </c>
    </row>
    <row r="309" spans="1:4">
      <c r="A309" s="450" t="s">
        <v>1209</v>
      </c>
      <c r="B309" s="765">
        <v>3</v>
      </c>
      <c r="C309" s="478"/>
      <c r="D309" s="479"/>
    </row>
    <row r="310" spans="1:4">
      <c r="A310" s="453" t="s">
        <v>1211</v>
      </c>
      <c r="B310" s="770"/>
      <c r="C310" s="457"/>
      <c r="D310" s="471"/>
    </row>
    <row r="311" spans="1:4">
      <c r="A311" s="456" t="s">
        <v>1212</v>
      </c>
      <c r="B311" s="770"/>
      <c r="C311" s="457">
        <v>6</v>
      </c>
      <c r="D311" s="471"/>
    </row>
    <row r="312" spans="1:4">
      <c r="A312" s="456" t="s">
        <v>1213</v>
      </c>
      <c r="B312" s="770"/>
      <c r="C312" s="457">
        <v>0</v>
      </c>
      <c r="D312" s="471"/>
    </row>
    <row r="313" spans="1:4" ht="15" thickBot="1">
      <c r="A313" s="461" t="s">
        <v>1214</v>
      </c>
      <c r="B313" s="770"/>
      <c r="C313" s="472">
        <v>0</v>
      </c>
      <c r="D313" s="471"/>
    </row>
    <row r="314" spans="1:4" ht="15" thickBot="1">
      <c r="A314" s="480" t="s">
        <v>387</v>
      </c>
      <c r="B314" s="481">
        <v>3</v>
      </c>
      <c r="C314" s="467">
        <f>SUM(C309:C313)</f>
        <v>6</v>
      </c>
      <c r="D314" s="482">
        <f>B314*C314</f>
        <v>18</v>
      </c>
    </row>
    <row r="315" spans="1:4" ht="15" thickBot="1">
      <c r="A315" s="760" t="s">
        <v>1774</v>
      </c>
      <c r="B315" s="761"/>
      <c r="C315" s="762"/>
      <c r="D315" s="483">
        <f>D301+D308+D314</f>
        <v>158</v>
      </c>
    </row>
    <row r="318" spans="1:4" ht="18.600000000000001" thickBot="1">
      <c r="A318" s="763" t="s">
        <v>1345</v>
      </c>
      <c r="B318" s="764"/>
      <c r="C318" s="764"/>
      <c r="D318" s="764"/>
    </row>
    <row r="319" spans="1:4" ht="29.4" thickBot="1">
      <c r="A319" s="441" t="s">
        <v>1770</v>
      </c>
      <c r="B319" s="442" t="s">
        <v>1180</v>
      </c>
      <c r="C319" s="443" t="s">
        <v>1181</v>
      </c>
      <c r="D319" s="444" t="s">
        <v>1771</v>
      </c>
    </row>
    <row r="320" spans="1:4" ht="15" thickBot="1">
      <c r="A320" s="445" t="s">
        <v>1772</v>
      </c>
      <c r="B320" s="446" t="s">
        <v>1726</v>
      </c>
      <c r="C320" s="447"/>
      <c r="D320" s="448"/>
    </row>
    <row r="321" spans="1:4">
      <c r="A321" s="450" t="s">
        <v>1188</v>
      </c>
      <c r="B321" s="765">
        <v>5</v>
      </c>
      <c r="C321" s="451"/>
      <c r="D321" s="452"/>
    </row>
    <row r="322" spans="1:4">
      <c r="A322" s="453" t="s">
        <v>1191</v>
      </c>
      <c r="B322" s="766"/>
      <c r="C322" s="454"/>
      <c r="D322" s="455"/>
    </row>
    <row r="323" spans="1:4">
      <c r="A323" s="456" t="s">
        <v>1192</v>
      </c>
      <c r="B323" s="766"/>
      <c r="C323" s="457">
        <v>6</v>
      </c>
      <c r="D323" s="458"/>
    </row>
    <row r="324" spans="1:4">
      <c r="A324" s="456" t="s">
        <v>1194</v>
      </c>
      <c r="B324" s="766"/>
      <c r="C324" s="457"/>
      <c r="D324" s="458"/>
    </row>
    <row r="325" spans="1:4">
      <c r="A325" s="453" t="s">
        <v>1195</v>
      </c>
      <c r="B325" s="766"/>
      <c r="C325" s="457">
        <v>5</v>
      </c>
      <c r="D325" s="459"/>
    </row>
    <row r="326" spans="1:4">
      <c r="A326" s="453" t="s">
        <v>1196</v>
      </c>
      <c r="B326" s="766"/>
      <c r="C326" s="457">
        <v>2</v>
      </c>
      <c r="D326" s="459"/>
    </row>
    <row r="327" spans="1:4">
      <c r="A327" s="453" t="s">
        <v>1215</v>
      </c>
      <c r="B327" s="766"/>
      <c r="C327" s="457">
        <v>2</v>
      </c>
      <c r="D327" s="459"/>
    </row>
    <row r="328" spans="1:4">
      <c r="A328" s="453" t="s">
        <v>1198</v>
      </c>
      <c r="B328" s="766"/>
      <c r="C328" s="454"/>
      <c r="D328" s="460"/>
    </row>
    <row r="329" spans="1:4">
      <c r="A329" s="456" t="s">
        <v>1199</v>
      </c>
      <c r="B329" s="766"/>
      <c r="C329" s="457">
        <v>4</v>
      </c>
      <c r="D329" s="459"/>
    </row>
    <row r="330" spans="1:4" ht="15" thickBot="1">
      <c r="A330" s="461" t="s">
        <v>1201</v>
      </c>
      <c r="B330" s="767"/>
      <c r="C330" s="462">
        <v>0</v>
      </c>
      <c r="D330" s="463"/>
    </row>
    <row r="331" spans="1:4" ht="15" thickBot="1">
      <c r="A331" s="464" t="s">
        <v>387</v>
      </c>
      <c r="B331" s="465">
        <v>5</v>
      </c>
      <c r="C331" s="466">
        <f>SUM(C321:C330)</f>
        <v>19</v>
      </c>
      <c r="D331" s="467">
        <f>B331*C331</f>
        <v>95</v>
      </c>
    </row>
    <row r="332" spans="1:4">
      <c r="A332" s="450" t="s">
        <v>1202</v>
      </c>
      <c r="B332" s="765">
        <v>5</v>
      </c>
      <c r="C332" s="468"/>
      <c r="D332" s="469"/>
    </row>
    <row r="333" spans="1:4" ht="27.6">
      <c r="A333" s="470" t="s">
        <v>1216</v>
      </c>
      <c r="B333" s="768"/>
      <c r="C333" s="457">
        <v>6</v>
      </c>
      <c r="D333" s="471"/>
    </row>
    <row r="334" spans="1:4" ht="27.6">
      <c r="A334" s="470" t="s">
        <v>1204</v>
      </c>
      <c r="B334" s="768"/>
      <c r="C334" s="457">
        <v>0</v>
      </c>
      <c r="D334" s="471"/>
    </row>
    <row r="335" spans="1:4">
      <c r="A335" s="470" t="s">
        <v>1206</v>
      </c>
      <c r="B335" s="768"/>
      <c r="C335" s="472">
        <v>3</v>
      </c>
      <c r="D335" s="471"/>
    </row>
    <row r="336" spans="1:4">
      <c r="A336" s="470" t="s">
        <v>1217</v>
      </c>
      <c r="B336" s="768"/>
      <c r="C336" s="472"/>
      <c r="D336" s="471"/>
    </row>
    <row r="337" spans="1:4" ht="15" thickBot="1">
      <c r="A337" s="473" t="s">
        <v>1208</v>
      </c>
      <c r="B337" s="769"/>
      <c r="C337" s="474">
        <v>0</v>
      </c>
      <c r="D337" s="475"/>
    </row>
    <row r="338" spans="1:4" ht="15" thickBot="1">
      <c r="A338" s="464" t="s">
        <v>387</v>
      </c>
      <c r="B338" s="465">
        <v>5</v>
      </c>
      <c r="C338" s="476">
        <f>SUM(C332:C337)</f>
        <v>9</v>
      </c>
      <c r="D338" s="477">
        <f>B338*C338</f>
        <v>45</v>
      </c>
    </row>
    <row r="339" spans="1:4">
      <c r="A339" s="450" t="s">
        <v>1209</v>
      </c>
      <c r="B339" s="765">
        <v>3</v>
      </c>
      <c r="C339" s="478"/>
      <c r="D339" s="479"/>
    </row>
    <row r="340" spans="1:4">
      <c r="A340" s="453" t="s">
        <v>1211</v>
      </c>
      <c r="B340" s="770"/>
      <c r="C340" s="457"/>
      <c r="D340" s="471"/>
    </row>
    <row r="341" spans="1:4">
      <c r="A341" s="456" t="s">
        <v>1212</v>
      </c>
      <c r="B341" s="770"/>
      <c r="C341" s="457">
        <v>6</v>
      </c>
      <c r="D341" s="471"/>
    </row>
    <row r="342" spans="1:4">
      <c r="A342" s="456" t="s">
        <v>1213</v>
      </c>
      <c r="B342" s="770"/>
      <c r="C342" s="457">
        <v>0</v>
      </c>
      <c r="D342" s="471"/>
    </row>
    <row r="343" spans="1:4" ht="15" thickBot="1">
      <c r="A343" s="461" t="s">
        <v>1214</v>
      </c>
      <c r="B343" s="770"/>
      <c r="C343" s="472">
        <v>0</v>
      </c>
      <c r="D343" s="471"/>
    </row>
    <row r="344" spans="1:4" ht="15" thickBot="1">
      <c r="A344" s="480" t="s">
        <v>387</v>
      </c>
      <c r="B344" s="481">
        <v>3</v>
      </c>
      <c r="C344" s="467">
        <f>SUM(C339:C343)</f>
        <v>6</v>
      </c>
      <c r="D344" s="482">
        <f>B344*C344</f>
        <v>18</v>
      </c>
    </row>
    <row r="345" spans="1:4" ht="15" thickBot="1">
      <c r="A345" s="760" t="s">
        <v>1774</v>
      </c>
      <c r="B345" s="761"/>
      <c r="C345" s="762"/>
      <c r="D345" s="483">
        <f>D331+D338+D344</f>
        <v>158</v>
      </c>
    </row>
    <row r="348" spans="1:4" ht="18.600000000000001" thickBot="1">
      <c r="A348" s="763" t="s">
        <v>1355</v>
      </c>
      <c r="B348" s="764"/>
      <c r="C348" s="764"/>
      <c r="D348" s="764"/>
    </row>
    <row r="349" spans="1:4" ht="29.4" thickBot="1">
      <c r="A349" s="441" t="s">
        <v>1770</v>
      </c>
      <c r="B349" s="442" t="s">
        <v>1180</v>
      </c>
      <c r="C349" s="443" t="s">
        <v>1181</v>
      </c>
      <c r="D349" s="444" t="s">
        <v>1771</v>
      </c>
    </row>
    <row r="350" spans="1:4" ht="15" thickBot="1">
      <c r="A350" s="445" t="s">
        <v>1772</v>
      </c>
      <c r="B350" s="446" t="s">
        <v>1726</v>
      </c>
      <c r="C350" s="447"/>
      <c r="D350" s="448"/>
    </row>
    <row r="351" spans="1:4">
      <c r="A351" s="450" t="s">
        <v>1188</v>
      </c>
      <c r="B351" s="765">
        <v>5</v>
      </c>
      <c r="C351" s="451"/>
      <c r="D351" s="452"/>
    </row>
    <row r="352" spans="1:4">
      <c r="A352" s="453" t="s">
        <v>1191</v>
      </c>
      <c r="B352" s="766"/>
      <c r="C352" s="454"/>
      <c r="D352" s="455"/>
    </row>
    <row r="353" spans="1:4">
      <c r="A353" s="456" t="s">
        <v>1192</v>
      </c>
      <c r="B353" s="766"/>
      <c r="C353" s="457">
        <v>6</v>
      </c>
      <c r="D353" s="458"/>
    </row>
    <row r="354" spans="1:4">
      <c r="A354" s="456" t="s">
        <v>1194</v>
      </c>
      <c r="B354" s="766"/>
      <c r="C354" s="457"/>
      <c r="D354" s="458"/>
    </row>
    <row r="355" spans="1:4">
      <c r="A355" s="453" t="s">
        <v>1195</v>
      </c>
      <c r="B355" s="766"/>
      <c r="C355" s="457">
        <v>5</v>
      </c>
      <c r="D355" s="459"/>
    </row>
    <row r="356" spans="1:4">
      <c r="A356" s="453" t="s">
        <v>1196</v>
      </c>
      <c r="B356" s="766"/>
      <c r="C356" s="457">
        <v>2</v>
      </c>
      <c r="D356" s="459"/>
    </row>
    <row r="357" spans="1:4">
      <c r="A357" s="453" t="s">
        <v>1215</v>
      </c>
      <c r="B357" s="766"/>
      <c r="C357" s="457">
        <v>2</v>
      </c>
      <c r="D357" s="459"/>
    </row>
    <row r="358" spans="1:4">
      <c r="A358" s="453" t="s">
        <v>1198</v>
      </c>
      <c r="B358" s="766"/>
      <c r="C358" s="454"/>
      <c r="D358" s="460"/>
    </row>
    <row r="359" spans="1:4">
      <c r="A359" s="456" t="s">
        <v>1199</v>
      </c>
      <c r="B359" s="766"/>
      <c r="C359" s="457">
        <v>4</v>
      </c>
      <c r="D359" s="459"/>
    </row>
    <row r="360" spans="1:4" ht="15" thickBot="1">
      <c r="A360" s="461" t="s">
        <v>1201</v>
      </c>
      <c r="B360" s="767"/>
      <c r="C360" s="462">
        <v>0</v>
      </c>
      <c r="D360" s="463"/>
    </row>
    <row r="361" spans="1:4" ht="15" thickBot="1">
      <c r="A361" s="464" t="s">
        <v>387</v>
      </c>
      <c r="B361" s="465">
        <v>5</v>
      </c>
      <c r="C361" s="466">
        <f>SUM(C351:C360)</f>
        <v>19</v>
      </c>
      <c r="D361" s="467">
        <f>B361*C361</f>
        <v>95</v>
      </c>
    </row>
    <row r="362" spans="1:4">
      <c r="A362" s="450" t="s">
        <v>1202</v>
      </c>
      <c r="B362" s="765">
        <v>5</v>
      </c>
      <c r="C362" s="468"/>
      <c r="D362" s="469"/>
    </row>
    <row r="363" spans="1:4" ht="27.6">
      <c r="A363" s="470" t="s">
        <v>1216</v>
      </c>
      <c r="B363" s="768"/>
      <c r="C363" s="457">
        <v>6</v>
      </c>
      <c r="D363" s="471"/>
    </row>
    <row r="364" spans="1:4" ht="27.6">
      <c r="A364" s="470" t="s">
        <v>1204</v>
      </c>
      <c r="B364" s="768"/>
      <c r="C364" s="457">
        <v>0</v>
      </c>
      <c r="D364" s="471"/>
    </row>
    <row r="365" spans="1:4">
      <c r="A365" s="470" t="s">
        <v>1206</v>
      </c>
      <c r="B365" s="768"/>
      <c r="C365" s="472">
        <v>0</v>
      </c>
      <c r="D365" s="471"/>
    </row>
    <row r="366" spans="1:4">
      <c r="A366" s="470" t="s">
        <v>1217</v>
      </c>
      <c r="B366" s="768"/>
      <c r="C366" s="472">
        <v>0</v>
      </c>
      <c r="D366" s="471"/>
    </row>
    <row r="367" spans="1:4" ht="15" thickBot="1">
      <c r="A367" s="473" t="s">
        <v>1208</v>
      </c>
      <c r="B367" s="769"/>
      <c r="C367" s="474">
        <v>0</v>
      </c>
      <c r="D367" s="475"/>
    </row>
    <row r="368" spans="1:4" ht="15" thickBot="1">
      <c r="A368" s="464" t="s">
        <v>387</v>
      </c>
      <c r="B368" s="465">
        <v>5</v>
      </c>
      <c r="C368" s="476">
        <f>SUM(C362:C367)</f>
        <v>6</v>
      </c>
      <c r="D368" s="477">
        <f>B368*C368</f>
        <v>30</v>
      </c>
    </row>
    <row r="369" spans="1:4">
      <c r="A369" s="450" t="s">
        <v>1209</v>
      </c>
      <c r="B369" s="765">
        <v>3</v>
      </c>
      <c r="C369" s="478"/>
      <c r="D369" s="479"/>
    </row>
    <row r="370" spans="1:4">
      <c r="A370" s="453" t="s">
        <v>1211</v>
      </c>
      <c r="B370" s="770"/>
      <c r="C370" s="457"/>
      <c r="D370" s="471"/>
    </row>
    <row r="371" spans="1:4">
      <c r="A371" s="456" t="s">
        <v>1212</v>
      </c>
      <c r="B371" s="770"/>
      <c r="C371" s="457">
        <v>6</v>
      </c>
      <c r="D371" s="471"/>
    </row>
    <row r="372" spans="1:4">
      <c r="A372" s="456" t="s">
        <v>1213</v>
      </c>
      <c r="B372" s="770"/>
      <c r="C372" s="457">
        <v>0</v>
      </c>
      <c r="D372" s="471"/>
    </row>
    <row r="373" spans="1:4" ht="15" thickBot="1">
      <c r="A373" s="461" t="s">
        <v>1214</v>
      </c>
      <c r="B373" s="770"/>
      <c r="C373" s="472">
        <v>0</v>
      </c>
      <c r="D373" s="471"/>
    </row>
    <row r="374" spans="1:4" ht="15" thickBot="1">
      <c r="A374" s="480" t="s">
        <v>387</v>
      </c>
      <c r="B374" s="481">
        <v>3</v>
      </c>
      <c r="C374" s="467">
        <f>SUM(C369:C373)</f>
        <v>6</v>
      </c>
      <c r="D374" s="482">
        <f>B374*C374</f>
        <v>18</v>
      </c>
    </row>
    <row r="375" spans="1:4" ht="15" thickBot="1">
      <c r="A375" s="760" t="s">
        <v>1774</v>
      </c>
      <c r="B375" s="761"/>
      <c r="C375" s="762"/>
      <c r="D375" s="483">
        <f>D361+D368+D374</f>
        <v>143</v>
      </c>
    </row>
    <row r="378" spans="1:4" ht="18.600000000000001" thickBot="1">
      <c r="A378" s="763" t="s">
        <v>1346</v>
      </c>
      <c r="B378" s="776"/>
      <c r="C378" s="776"/>
      <c r="D378" s="776"/>
    </row>
    <row r="379" spans="1:4" ht="29.4" thickBot="1">
      <c r="A379" s="441" t="s">
        <v>1770</v>
      </c>
      <c r="B379" s="442" t="s">
        <v>1180</v>
      </c>
      <c r="C379" s="443" t="s">
        <v>1181</v>
      </c>
      <c r="D379" s="444" t="s">
        <v>1771</v>
      </c>
    </row>
    <row r="380" spans="1:4" ht="15" thickBot="1">
      <c r="A380" s="445" t="s">
        <v>1772</v>
      </c>
      <c r="B380" s="446" t="s">
        <v>1726</v>
      </c>
      <c r="C380" s="447"/>
      <c r="D380" s="448"/>
    </row>
    <row r="381" spans="1:4">
      <c r="A381" s="450" t="s">
        <v>1188</v>
      </c>
      <c r="B381" s="765">
        <v>5</v>
      </c>
      <c r="C381" s="451"/>
      <c r="D381" s="452"/>
    </row>
    <row r="382" spans="1:4">
      <c r="A382" s="453" t="s">
        <v>1191</v>
      </c>
      <c r="B382" s="770"/>
      <c r="C382" s="454"/>
      <c r="D382" s="455"/>
    </row>
    <row r="383" spans="1:4">
      <c r="A383" s="456" t="s">
        <v>1192</v>
      </c>
      <c r="B383" s="770"/>
      <c r="C383" s="457">
        <v>6</v>
      </c>
      <c r="D383" s="458"/>
    </row>
    <row r="384" spans="1:4">
      <c r="A384" s="456" t="s">
        <v>1194</v>
      </c>
      <c r="B384" s="770"/>
      <c r="C384" s="457"/>
      <c r="D384" s="458"/>
    </row>
    <row r="385" spans="1:4">
      <c r="A385" s="453" t="s">
        <v>1195</v>
      </c>
      <c r="B385" s="770"/>
      <c r="C385" s="457">
        <v>5</v>
      </c>
      <c r="D385" s="459"/>
    </row>
    <row r="386" spans="1:4">
      <c r="A386" s="453" t="s">
        <v>1196</v>
      </c>
      <c r="B386" s="770"/>
      <c r="C386" s="457">
        <v>2</v>
      </c>
      <c r="D386" s="459"/>
    </row>
    <row r="387" spans="1:4">
      <c r="A387" s="453" t="s">
        <v>1215</v>
      </c>
      <c r="B387" s="770"/>
      <c r="C387" s="457">
        <v>2</v>
      </c>
      <c r="D387" s="459"/>
    </row>
    <row r="388" spans="1:4">
      <c r="A388" s="453" t="s">
        <v>1198</v>
      </c>
      <c r="B388" s="770"/>
      <c r="C388" s="454"/>
      <c r="D388" s="460"/>
    </row>
    <row r="389" spans="1:4">
      <c r="A389" s="456" t="s">
        <v>1199</v>
      </c>
      <c r="B389" s="770"/>
      <c r="C389" s="457">
        <v>4</v>
      </c>
      <c r="D389" s="459"/>
    </row>
    <row r="390" spans="1:4" ht="15" thickBot="1">
      <c r="A390" s="461" t="s">
        <v>1201</v>
      </c>
      <c r="B390" s="775"/>
      <c r="C390" s="462">
        <v>0</v>
      </c>
      <c r="D390" s="463"/>
    </row>
    <row r="391" spans="1:4" ht="15" thickBot="1">
      <c r="A391" s="464" t="s">
        <v>387</v>
      </c>
      <c r="B391" s="465">
        <v>5</v>
      </c>
      <c r="C391" s="466">
        <f>SUM(C381:C390)</f>
        <v>19</v>
      </c>
      <c r="D391" s="467">
        <f>B391*C391</f>
        <v>95</v>
      </c>
    </row>
    <row r="392" spans="1:4">
      <c r="A392" s="450" t="s">
        <v>1202</v>
      </c>
      <c r="B392" s="765">
        <v>5</v>
      </c>
      <c r="C392" s="468"/>
      <c r="D392" s="469"/>
    </row>
    <row r="393" spans="1:4" ht="27.6">
      <c r="A393" s="470" t="s">
        <v>1216</v>
      </c>
      <c r="B393" s="770"/>
      <c r="C393" s="457">
        <v>6</v>
      </c>
      <c r="D393" s="471"/>
    </row>
    <row r="394" spans="1:4" ht="27.6">
      <c r="A394" s="470" t="s">
        <v>1204</v>
      </c>
      <c r="B394" s="770"/>
      <c r="C394" s="457">
        <v>0</v>
      </c>
      <c r="D394" s="471"/>
    </row>
    <row r="395" spans="1:4">
      <c r="A395" s="470" t="s">
        <v>1206</v>
      </c>
      <c r="B395" s="770"/>
      <c r="C395" s="472">
        <v>0</v>
      </c>
      <c r="D395" s="471"/>
    </row>
    <row r="396" spans="1:4">
      <c r="A396" s="470" t="s">
        <v>1217</v>
      </c>
      <c r="B396" s="770"/>
      <c r="C396" s="472">
        <v>0</v>
      </c>
      <c r="D396" s="471"/>
    </row>
    <row r="397" spans="1:4" ht="15" thickBot="1">
      <c r="A397" s="473" t="s">
        <v>1208</v>
      </c>
      <c r="B397" s="775"/>
      <c r="C397" s="474">
        <v>0</v>
      </c>
      <c r="D397" s="475"/>
    </row>
    <row r="398" spans="1:4" ht="15" thickBot="1">
      <c r="A398" s="464" t="s">
        <v>387</v>
      </c>
      <c r="B398" s="465">
        <v>5</v>
      </c>
      <c r="C398" s="476">
        <f>SUM(C392:C397)</f>
        <v>6</v>
      </c>
      <c r="D398" s="477">
        <f>B398*C398</f>
        <v>30</v>
      </c>
    </row>
    <row r="399" spans="1:4">
      <c r="A399" s="450" t="s">
        <v>1209</v>
      </c>
      <c r="B399" s="765">
        <v>3</v>
      </c>
      <c r="C399" s="478"/>
      <c r="D399" s="479"/>
    </row>
    <row r="400" spans="1:4">
      <c r="A400" s="453" t="s">
        <v>1211</v>
      </c>
      <c r="B400" s="770"/>
      <c r="C400" s="457"/>
      <c r="D400" s="471"/>
    </row>
    <row r="401" spans="1:4">
      <c r="A401" s="456" t="s">
        <v>1212</v>
      </c>
      <c r="B401" s="770"/>
      <c r="C401" s="457">
        <v>6</v>
      </c>
      <c r="D401" s="471"/>
    </row>
    <row r="402" spans="1:4">
      <c r="A402" s="456" t="s">
        <v>1213</v>
      </c>
      <c r="B402" s="770"/>
      <c r="C402" s="457">
        <v>0</v>
      </c>
      <c r="D402" s="471"/>
    </row>
    <row r="403" spans="1:4" ht="15" thickBot="1">
      <c r="A403" s="461" t="s">
        <v>1214</v>
      </c>
      <c r="B403" s="775"/>
      <c r="C403" s="472">
        <v>0</v>
      </c>
      <c r="D403" s="471"/>
    </row>
    <row r="404" spans="1:4" ht="15" thickBot="1">
      <c r="A404" s="480" t="s">
        <v>387</v>
      </c>
      <c r="B404" s="481">
        <v>3</v>
      </c>
      <c r="C404" s="467">
        <f>SUM(C399:C403)</f>
        <v>6</v>
      </c>
      <c r="D404" s="482">
        <f>B404*C404</f>
        <v>18</v>
      </c>
    </row>
    <row r="405" spans="1:4" ht="15" thickBot="1">
      <c r="A405" s="760" t="s">
        <v>1774</v>
      </c>
      <c r="B405" s="761"/>
      <c r="C405" s="762"/>
      <c r="D405" s="483">
        <f>D391+D398+D404</f>
        <v>143</v>
      </c>
    </row>
    <row r="408" spans="1:4" ht="55.5" customHeight="1" thickBot="1">
      <c r="A408" s="763" t="s">
        <v>1348</v>
      </c>
      <c r="B408" s="764"/>
      <c r="C408" s="764"/>
      <c r="D408" s="764"/>
    </row>
    <row r="409" spans="1:4" ht="29.4" thickBot="1">
      <c r="A409" s="441" t="s">
        <v>1770</v>
      </c>
      <c r="B409" s="442" t="s">
        <v>1180</v>
      </c>
      <c r="C409" s="443" t="s">
        <v>1181</v>
      </c>
      <c r="D409" s="444" t="s">
        <v>1771</v>
      </c>
    </row>
    <row r="410" spans="1:4" ht="15" thickBot="1">
      <c r="A410" s="445" t="s">
        <v>1772</v>
      </c>
      <c r="B410" s="446" t="s">
        <v>1726</v>
      </c>
      <c r="C410" s="447"/>
      <c r="D410" s="448"/>
    </row>
    <row r="411" spans="1:4">
      <c r="A411" s="450" t="s">
        <v>1188</v>
      </c>
      <c r="B411" s="765">
        <v>5</v>
      </c>
      <c r="C411" s="451"/>
      <c r="D411" s="452"/>
    </row>
    <row r="412" spans="1:4">
      <c r="A412" s="453" t="s">
        <v>1191</v>
      </c>
      <c r="B412" s="766"/>
      <c r="C412" s="454"/>
      <c r="D412" s="455"/>
    </row>
    <row r="413" spans="1:4">
      <c r="A413" s="456" t="s">
        <v>1192</v>
      </c>
      <c r="B413" s="766"/>
      <c r="C413" s="457">
        <v>6</v>
      </c>
      <c r="D413" s="458"/>
    </row>
    <row r="414" spans="1:4">
      <c r="A414" s="456" t="s">
        <v>1194</v>
      </c>
      <c r="B414" s="766"/>
      <c r="C414" s="457"/>
      <c r="D414" s="458"/>
    </row>
    <row r="415" spans="1:4">
      <c r="A415" s="453" t="s">
        <v>1195</v>
      </c>
      <c r="B415" s="766"/>
      <c r="C415" s="457">
        <v>5</v>
      </c>
      <c r="D415" s="459"/>
    </row>
    <row r="416" spans="1:4">
      <c r="A416" s="453" t="s">
        <v>1196</v>
      </c>
      <c r="B416" s="766"/>
      <c r="C416" s="457">
        <v>2</v>
      </c>
      <c r="D416" s="459"/>
    </row>
    <row r="417" spans="1:4">
      <c r="A417" s="453" t="s">
        <v>1215</v>
      </c>
      <c r="B417" s="766"/>
      <c r="C417" s="457">
        <v>2</v>
      </c>
      <c r="D417" s="459"/>
    </row>
    <row r="418" spans="1:4">
      <c r="A418" s="453" t="s">
        <v>1198</v>
      </c>
      <c r="B418" s="766"/>
      <c r="C418" s="454"/>
      <c r="D418" s="460"/>
    </row>
    <row r="419" spans="1:4">
      <c r="A419" s="456" t="s">
        <v>1199</v>
      </c>
      <c r="B419" s="766"/>
      <c r="C419" s="457">
        <v>4</v>
      </c>
      <c r="D419" s="459"/>
    </row>
    <row r="420" spans="1:4" ht="15" thickBot="1">
      <c r="A420" s="461" t="s">
        <v>1201</v>
      </c>
      <c r="B420" s="767"/>
      <c r="C420" s="462">
        <v>0</v>
      </c>
      <c r="D420" s="463"/>
    </row>
    <row r="421" spans="1:4" ht="15" thickBot="1">
      <c r="A421" s="464" t="s">
        <v>387</v>
      </c>
      <c r="B421" s="465">
        <v>5</v>
      </c>
      <c r="C421" s="466">
        <f>SUM(C411:C420)</f>
        <v>19</v>
      </c>
      <c r="D421" s="467">
        <f>B421*C421</f>
        <v>95</v>
      </c>
    </row>
    <row r="422" spans="1:4">
      <c r="A422" s="450" t="s">
        <v>1202</v>
      </c>
      <c r="B422" s="765">
        <v>5</v>
      </c>
      <c r="C422" s="468"/>
      <c r="D422" s="469"/>
    </row>
    <row r="423" spans="1:4" ht="27.6">
      <c r="A423" s="470" t="s">
        <v>1216</v>
      </c>
      <c r="B423" s="768"/>
      <c r="C423" s="457">
        <v>0</v>
      </c>
      <c r="D423" s="471"/>
    </row>
    <row r="424" spans="1:4" ht="27.6">
      <c r="A424" s="470" t="s">
        <v>1204</v>
      </c>
      <c r="B424" s="768"/>
      <c r="C424" s="457">
        <v>3</v>
      </c>
      <c r="D424" s="471"/>
    </row>
    <row r="425" spans="1:4">
      <c r="A425" s="470" t="s">
        <v>1206</v>
      </c>
      <c r="B425" s="768"/>
      <c r="C425" s="472">
        <v>0</v>
      </c>
      <c r="D425" s="471"/>
    </row>
    <row r="426" spans="1:4">
      <c r="A426" s="470" t="s">
        <v>1217</v>
      </c>
      <c r="B426" s="768"/>
      <c r="C426" s="472">
        <v>0</v>
      </c>
      <c r="D426" s="471"/>
    </row>
    <row r="427" spans="1:4" ht="15" thickBot="1">
      <c r="A427" s="473" t="s">
        <v>1208</v>
      </c>
      <c r="B427" s="769"/>
      <c r="C427" s="474">
        <v>0</v>
      </c>
      <c r="D427" s="475"/>
    </row>
    <row r="428" spans="1:4" ht="15" thickBot="1">
      <c r="A428" s="464" t="s">
        <v>387</v>
      </c>
      <c r="B428" s="465">
        <v>5</v>
      </c>
      <c r="C428" s="476">
        <f>SUM(C422:C427)</f>
        <v>3</v>
      </c>
      <c r="D428" s="477">
        <f>B428*C428</f>
        <v>15</v>
      </c>
    </row>
    <row r="429" spans="1:4">
      <c r="A429" s="450" t="s">
        <v>1209</v>
      </c>
      <c r="B429" s="765">
        <v>3</v>
      </c>
      <c r="C429" s="478"/>
      <c r="D429" s="479"/>
    </row>
    <row r="430" spans="1:4">
      <c r="A430" s="453" t="s">
        <v>1211</v>
      </c>
      <c r="B430" s="770"/>
      <c r="C430" s="457"/>
      <c r="D430" s="471"/>
    </row>
    <row r="431" spans="1:4">
      <c r="A431" s="456" t="s">
        <v>1212</v>
      </c>
      <c r="B431" s="770"/>
      <c r="C431" s="457">
        <v>6</v>
      </c>
      <c r="D431" s="471"/>
    </row>
    <row r="432" spans="1:4">
      <c r="A432" s="456" t="s">
        <v>1213</v>
      </c>
      <c r="B432" s="770"/>
      <c r="C432" s="457">
        <v>0</v>
      </c>
      <c r="D432" s="471"/>
    </row>
    <row r="433" spans="1:4" ht="15" thickBot="1">
      <c r="A433" s="461" t="s">
        <v>1214</v>
      </c>
      <c r="B433" s="770"/>
      <c r="C433" s="472">
        <v>0</v>
      </c>
      <c r="D433" s="471"/>
    </row>
    <row r="434" spans="1:4" ht="15" thickBot="1">
      <c r="A434" s="480" t="s">
        <v>387</v>
      </c>
      <c r="B434" s="481">
        <v>3</v>
      </c>
      <c r="C434" s="467">
        <f>SUM(C429:C433)</f>
        <v>6</v>
      </c>
      <c r="D434" s="482">
        <f>B434*C434</f>
        <v>18</v>
      </c>
    </row>
    <row r="435" spans="1:4" ht="15" thickBot="1">
      <c r="A435" s="760" t="s">
        <v>1774</v>
      </c>
      <c r="B435" s="761"/>
      <c r="C435" s="762"/>
      <c r="D435" s="483">
        <f>D421+D428+D434</f>
        <v>128</v>
      </c>
    </row>
    <row r="438" spans="1:4" ht="41.25" customHeight="1" thickBot="1">
      <c r="A438" s="763" t="s">
        <v>1349</v>
      </c>
      <c r="B438" s="764"/>
      <c r="C438" s="764"/>
      <c r="D438" s="764"/>
    </row>
    <row r="439" spans="1:4" ht="29.4" thickBot="1">
      <c r="A439" s="441" t="s">
        <v>1770</v>
      </c>
      <c r="B439" s="442" t="s">
        <v>1180</v>
      </c>
      <c r="C439" s="443" t="s">
        <v>1181</v>
      </c>
      <c r="D439" s="444" t="s">
        <v>1771</v>
      </c>
    </row>
    <row r="440" spans="1:4" ht="15" thickBot="1">
      <c r="A440" s="445" t="s">
        <v>1772</v>
      </c>
      <c r="B440" s="446" t="s">
        <v>1726</v>
      </c>
      <c r="C440" s="447"/>
      <c r="D440" s="448"/>
    </row>
    <row r="441" spans="1:4">
      <c r="A441" s="450" t="s">
        <v>1188</v>
      </c>
      <c r="B441" s="765">
        <v>5</v>
      </c>
      <c r="C441" s="451"/>
      <c r="D441" s="452"/>
    </row>
    <row r="442" spans="1:4">
      <c r="A442" s="453" t="s">
        <v>1191</v>
      </c>
      <c r="B442" s="766"/>
      <c r="C442" s="454"/>
      <c r="D442" s="455"/>
    </row>
    <row r="443" spans="1:4">
      <c r="A443" s="456" t="s">
        <v>1192</v>
      </c>
      <c r="B443" s="766"/>
      <c r="C443" s="457">
        <v>6</v>
      </c>
      <c r="D443" s="458"/>
    </row>
    <row r="444" spans="1:4">
      <c r="A444" s="456" t="s">
        <v>1194</v>
      </c>
      <c r="B444" s="766"/>
      <c r="C444" s="457"/>
      <c r="D444" s="458"/>
    </row>
    <row r="445" spans="1:4">
      <c r="A445" s="453" t="s">
        <v>1195</v>
      </c>
      <c r="B445" s="766"/>
      <c r="C445" s="457">
        <v>5</v>
      </c>
      <c r="D445" s="459"/>
    </row>
    <row r="446" spans="1:4">
      <c r="A446" s="453" t="s">
        <v>1196</v>
      </c>
      <c r="B446" s="766"/>
      <c r="C446" s="457">
        <v>2</v>
      </c>
      <c r="D446" s="459"/>
    </row>
    <row r="447" spans="1:4">
      <c r="A447" s="453" t="s">
        <v>1215</v>
      </c>
      <c r="B447" s="766"/>
      <c r="C447" s="457">
        <v>2</v>
      </c>
      <c r="D447" s="459"/>
    </row>
    <row r="448" spans="1:4">
      <c r="A448" s="453" t="s">
        <v>1198</v>
      </c>
      <c r="B448" s="766"/>
      <c r="C448" s="454"/>
      <c r="D448" s="460"/>
    </row>
    <row r="449" spans="1:4">
      <c r="A449" s="456" t="s">
        <v>1199</v>
      </c>
      <c r="B449" s="766"/>
      <c r="C449" s="457">
        <v>4</v>
      </c>
      <c r="D449" s="459"/>
    </row>
    <row r="450" spans="1:4" ht="15" thickBot="1">
      <c r="A450" s="461" t="s">
        <v>1201</v>
      </c>
      <c r="B450" s="767"/>
      <c r="C450" s="462">
        <v>0</v>
      </c>
      <c r="D450" s="463"/>
    </row>
    <row r="451" spans="1:4" ht="15" thickBot="1">
      <c r="A451" s="464" t="s">
        <v>387</v>
      </c>
      <c r="B451" s="465">
        <v>5</v>
      </c>
      <c r="C451" s="466">
        <f>SUM(C441:C450)</f>
        <v>19</v>
      </c>
      <c r="D451" s="467">
        <f>B451*C451</f>
        <v>95</v>
      </c>
    </row>
    <row r="452" spans="1:4">
      <c r="A452" s="450" t="s">
        <v>1202</v>
      </c>
      <c r="B452" s="765">
        <v>5</v>
      </c>
      <c r="C452" s="468"/>
      <c r="D452" s="469"/>
    </row>
    <row r="453" spans="1:4" ht="27.6">
      <c r="A453" s="470" t="s">
        <v>1216</v>
      </c>
      <c r="B453" s="768"/>
      <c r="C453" s="457">
        <v>0</v>
      </c>
      <c r="D453" s="471"/>
    </row>
    <row r="454" spans="1:4" ht="27.6">
      <c r="A454" s="470" t="s">
        <v>1204</v>
      </c>
      <c r="B454" s="768"/>
      <c r="C454" s="457">
        <v>3</v>
      </c>
      <c r="D454" s="471"/>
    </row>
    <row r="455" spans="1:4">
      <c r="A455" s="470" t="s">
        <v>1206</v>
      </c>
      <c r="B455" s="768"/>
      <c r="C455" s="472">
        <v>0</v>
      </c>
      <c r="D455" s="471"/>
    </row>
    <row r="456" spans="1:4">
      <c r="A456" s="470" t="s">
        <v>1217</v>
      </c>
      <c r="B456" s="768"/>
      <c r="C456" s="472">
        <v>0</v>
      </c>
      <c r="D456" s="471"/>
    </row>
    <row r="457" spans="1:4" ht="15" thickBot="1">
      <c r="A457" s="473" t="s">
        <v>1208</v>
      </c>
      <c r="B457" s="769"/>
      <c r="C457" s="474">
        <v>0</v>
      </c>
      <c r="D457" s="475"/>
    </row>
    <row r="458" spans="1:4" ht="15" thickBot="1">
      <c r="A458" s="464" t="s">
        <v>387</v>
      </c>
      <c r="B458" s="465">
        <v>5</v>
      </c>
      <c r="C458" s="476">
        <f>SUM(C452:C457)</f>
        <v>3</v>
      </c>
      <c r="D458" s="477">
        <f>B458*C458</f>
        <v>15</v>
      </c>
    </row>
    <row r="459" spans="1:4">
      <c r="A459" s="450" t="s">
        <v>1209</v>
      </c>
      <c r="B459" s="765">
        <v>3</v>
      </c>
      <c r="C459" s="478"/>
      <c r="D459" s="479"/>
    </row>
    <row r="460" spans="1:4">
      <c r="A460" s="453" t="s">
        <v>1211</v>
      </c>
      <c r="B460" s="770"/>
      <c r="C460" s="457"/>
      <c r="D460" s="471"/>
    </row>
    <row r="461" spans="1:4">
      <c r="A461" s="456" t="s">
        <v>1212</v>
      </c>
      <c r="B461" s="770"/>
      <c r="C461" s="457">
        <v>6</v>
      </c>
      <c r="D461" s="471"/>
    </row>
    <row r="462" spans="1:4">
      <c r="A462" s="456" t="s">
        <v>1213</v>
      </c>
      <c r="B462" s="770"/>
      <c r="C462" s="457">
        <v>0</v>
      </c>
      <c r="D462" s="471"/>
    </row>
    <row r="463" spans="1:4" ht="15" thickBot="1">
      <c r="A463" s="461" t="s">
        <v>1214</v>
      </c>
      <c r="B463" s="770"/>
      <c r="C463" s="472">
        <v>0</v>
      </c>
      <c r="D463" s="471"/>
    </row>
    <row r="464" spans="1:4" ht="15" thickBot="1">
      <c r="A464" s="480" t="s">
        <v>387</v>
      </c>
      <c r="B464" s="481">
        <v>3</v>
      </c>
      <c r="C464" s="467">
        <f>SUM(C459:C463)</f>
        <v>6</v>
      </c>
      <c r="D464" s="482">
        <f>B464*C464</f>
        <v>18</v>
      </c>
    </row>
    <row r="465" spans="1:4" ht="15" thickBot="1">
      <c r="A465" s="760" t="s">
        <v>1774</v>
      </c>
      <c r="B465" s="761"/>
      <c r="C465" s="762"/>
      <c r="D465" s="483">
        <f>D451+D458+D464</f>
        <v>128</v>
      </c>
    </row>
    <row r="468" spans="1:4" ht="22.5" customHeight="1" thickBot="1">
      <c r="A468" s="763" t="s">
        <v>1351</v>
      </c>
      <c r="B468" s="764"/>
      <c r="C468" s="764"/>
      <c r="D468" s="764"/>
    </row>
    <row r="469" spans="1:4" ht="29.4" thickBot="1">
      <c r="A469" s="441" t="s">
        <v>1770</v>
      </c>
      <c r="B469" s="442" t="s">
        <v>1180</v>
      </c>
      <c r="C469" s="443" t="s">
        <v>1181</v>
      </c>
      <c r="D469" s="444" t="s">
        <v>1771</v>
      </c>
    </row>
    <row r="470" spans="1:4" ht="15" thickBot="1">
      <c r="A470" s="445" t="s">
        <v>1772</v>
      </c>
      <c r="B470" s="446" t="s">
        <v>1726</v>
      </c>
      <c r="C470" s="447"/>
      <c r="D470" s="448"/>
    </row>
    <row r="471" spans="1:4">
      <c r="A471" s="450" t="s">
        <v>1188</v>
      </c>
      <c r="B471" s="765">
        <v>5</v>
      </c>
      <c r="C471" s="451"/>
      <c r="D471" s="452"/>
    </row>
    <row r="472" spans="1:4">
      <c r="A472" s="453" t="s">
        <v>1191</v>
      </c>
      <c r="B472" s="766"/>
      <c r="C472" s="454"/>
      <c r="D472" s="455"/>
    </row>
    <row r="473" spans="1:4">
      <c r="A473" s="456" t="s">
        <v>1192</v>
      </c>
      <c r="B473" s="766"/>
      <c r="C473" s="457">
        <v>6</v>
      </c>
      <c r="D473" s="458"/>
    </row>
    <row r="474" spans="1:4">
      <c r="A474" s="456" t="s">
        <v>1194</v>
      </c>
      <c r="B474" s="766"/>
      <c r="C474" s="457"/>
      <c r="D474" s="458"/>
    </row>
    <row r="475" spans="1:4">
      <c r="A475" s="453" t="s">
        <v>1195</v>
      </c>
      <c r="B475" s="766"/>
      <c r="C475" s="457">
        <v>5</v>
      </c>
      <c r="D475" s="459"/>
    </row>
    <row r="476" spans="1:4">
      <c r="A476" s="453" t="s">
        <v>1196</v>
      </c>
      <c r="B476" s="766"/>
      <c r="C476" s="457">
        <v>2</v>
      </c>
      <c r="D476" s="459"/>
    </row>
    <row r="477" spans="1:4">
      <c r="A477" s="453" t="s">
        <v>1215</v>
      </c>
      <c r="B477" s="766"/>
      <c r="C477" s="457">
        <v>2</v>
      </c>
      <c r="D477" s="459"/>
    </row>
    <row r="478" spans="1:4">
      <c r="A478" s="453" t="s">
        <v>1198</v>
      </c>
      <c r="B478" s="766"/>
      <c r="C478" s="454"/>
      <c r="D478" s="460"/>
    </row>
    <row r="479" spans="1:4">
      <c r="A479" s="456" t="s">
        <v>1199</v>
      </c>
      <c r="B479" s="766"/>
      <c r="C479" s="457">
        <v>4</v>
      </c>
      <c r="D479" s="459"/>
    </row>
    <row r="480" spans="1:4" ht="15" thickBot="1">
      <c r="A480" s="461" t="s">
        <v>1201</v>
      </c>
      <c r="B480" s="767"/>
      <c r="C480" s="462">
        <v>0</v>
      </c>
      <c r="D480" s="463"/>
    </row>
    <row r="481" spans="1:4" ht="15" thickBot="1">
      <c r="A481" s="464" t="s">
        <v>387</v>
      </c>
      <c r="B481" s="465">
        <v>5</v>
      </c>
      <c r="C481" s="466">
        <f>SUM(C471:C480)</f>
        <v>19</v>
      </c>
      <c r="D481" s="467">
        <f>B481*C481</f>
        <v>95</v>
      </c>
    </row>
    <row r="482" spans="1:4">
      <c r="A482" s="450" t="s">
        <v>1202</v>
      </c>
      <c r="B482" s="765">
        <v>5</v>
      </c>
      <c r="C482" s="468"/>
      <c r="D482" s="469"/>
    </row>
    <row r="483" spans="1:4" ht="27.6">
      <c r="A483" s="470" t="s">
        <v>1216</v>
      </c>
      <c r="B483" s="768"/>
      <c r="C483" s="457">
        <v>0</v>
      </c>
      <c r="D483" s="471"/>
    </row>
    <row r="484" spans="1:4" ht="27.6">
      <c r="A484" s="470" t="s">
        <v>1204</v>
      </c>
      <c r="B484" s="768"/>
      <c r="C484" s="457">
        <v>3</v>
      </c>
      <c r="D484" s="471"/>
    </row>
    <row r="485" spans="1:4">
      <c r="A485" s="470" t="s">
        <v>1206</v>
      </c>
      <c r="B485" s="768"/>
      <c r="C485" s="472">
        <v>0</v>
      </c>
      <c r="D485" s="471"/>
    </row>
    <row r="486" spans="1:4">
      <c r="A486" s="470" t="s">
        <v>1217</v>
      </c>
      <c r="B486" s="768"/>
      <c r="C486" s="472">
        <v>0</v>
      </c>
      <c r="D486" s="471"/>
    </row>
    <row r="487" spans="1:4" ht="15" thickBot="1">
      <c r="A487" s="473" t="s">
        <v>1208</v>
      </c>
      <c r="B487" s="769"/>
      <c r="C487" s="474">
        <v>0</v>
      </c>
      <c r="D487" s="475"/>
    </row>
    <row r="488" spans="1:4" ht="15" thickBot="1">
      <c r="A488" s="464" t="s">
        <v>387</v>
      </c>
      <c r="B488" s="465">
        <v>5</v>
      </c>
      <c r="C488" s="476">
        <f>SUM(C482:C487)</f>
        <v>3</v>
      </c>
      <c r="D488" s="477">
        <f>B488*C488</f>
        <v>15</v>
      </c>
    </row>
    <row r="489" spans="1:4">
      <c r="A489" s="450" t="s">
        <v>1209</v>
      </c>
      <c r="B489" s="765">
        <v>3</v>
      </c>
      <c r="C489" s="478"/>
      <c r="D489" s="479"/>
    </row>
    <row r="490" spans="1:4">
      <c r="A490" s="453" t="s">
        <v>1211</v>
      </c>
      <c r="B490" s="770"/>
      <c r="C490" s="457"/>
      <c r="D490" s="471"/>
    </row>
    <row r="491" spans="1:4">
      <c r="A491" s="456" t="s">
        <v>1212</v>
      </c>
      <c r="B491" s="770"/>
      <c r="C491" s="457">
        <v>6</v>
      </c>
      <c r="D491" s="471"/>
    </row>
    <row r="492" spans="1:4">
      <c r="A492" s="456" t="s">
        <v>1213</v>
      </c>
      <c r="B492" s="770"/>
      <c r="C492" s="457">
        <v>0</v>
      </c>
      <c r="D492" s="471"/>
    </row>
    <row r="493" spans="1:4" ht="15" thickBot="1">
      <c r="A493" s="461" t="s">
        <v>1214</v>
      </c>
      <c r="B493" s="770"/>
      <c r="C493" s="472">
        <v>0</v>
      </c>
      <c r="D493" s="471"/>
    </row>
    <row r="494" spans="1:4" ht="15" thickBot="1">
      <c r="A494" s="480" t="s">
        <v>387</v>
      </c>
      <c r="B494" s="481">
        <v>3</v>
      </c>
      <c r="C494" s="467">
        <f>SUM(C489:C493)</f>
        <v>6</v>
      </c>
      <c r="D494" s="482">
        <f>B494*C494</f>
        <v>18</v>
      </c>
    </row>
    <row r="495" spans="1:4" ht="15" thickBot="1">
      <c r="A495" s="760" t="s">
        <v>1774</v>
      </c>
      <c r="B495" s="761"/>
      <c r="C495" s="762"/>
      <c r="D495" s="483">
        <f>D481+D488+D494</f>
        <v>128</v>
      </c>
    </row>
    <row r="498" spans="1:13" ht="19.5" customHeight="1" thickBot="1">
      <c r="A498" s="763" t="s">
        <v>2165</v>
      </c>
      <c r="B498" s="764"/>
      <c r="C498" s="764"/>
      <c r="D498" s="764"/>
      <c r="J498" s="777"/>
      <c r="K498" s="778"/>
      <c r="L498" s="778"/>
      <c r="M498" s="778"/>
    </row>
    <row r="499" spans="1:13" ht="29.4" thickBot="1">
      <c r="A499" s="441" t="s">
        <v>1770</v>
      </c>
      <c r="B499" s="442" t="s">
        <v>1180</v>
      </c>
      <c r="C499" s="443" t="s">
        <v>1181</v>
      </c>
      <c r="D499" s="444" t="s">
        <v>1771</v>
      </c>
    </row>
    <row r="500" spans="1:13" ht="15" thickBot="1">
      <c r="A500" s="445" t="s">
        <v>1772</v>
      </c>
      <c r="B500" s="446" t="s">
        <v>1726</v>
      </c>
      <c r="C500" s="447"/>
      <c r="D500" s="448"/>
    </row>
    <row r="501" spans="1:13">
      <c r="A501" s="450" t="s">
        <v>1188</v>
      </c>
      <c r="B501" s="765">
        <v>5</v>
      </c>
      <c r="C501" s="451"/>
      <c r="D501" s="452"/>
    </row>
    <row r="502" spans="1:13">
      <c r="A502" s="453" t="s">
        <v>1191</v>
      </c>
      <c r="B502" s="766"/>
      <c r="C502" s="454"/>
      <c r="D502" s="455"/>
    </row>
    <row r="503" spans="1:13">
      <c r="A503" s="456" t="s">
        <v>1192</v>
      </c>
      <c r="B503" s="766"/>
      <c r="C503" s="457">
        <v>6</v>
      </c>
      <c r="D503" s="458"/>
    </row>
    <row r="504" spans="1:13">
      <c r="A504" s="456" t="s">
        <v>1194</v>
      </c>
      <c r="B504" s="766"/>
      <c r="C504" s="457"/>
      <c r="D504" s="458"/>
    </row>
    <row r="505" spans="1:13">
      <c r="A505" s="453" t="s">
        <v>1195</v>
      </c>
      <c r="B505" s="766"/>
      <c r="C505" s="457">
        <v>5</v>
      </c>
      <c r="D505" s="459"/>
    </row>
    <row r="506" spans="1:13">
      <c r="A506" s="453" t="s">
        <v>1196</v>
      </c>
      <c r="B506" s="766"/>
      <c r="C506" s="457">
        <v>2</v>
      </c>
      <c r="D506" s="459"/>
    </row>
    <row r="507" spans="1:13">
      <c r="A507" s="453" t="s">
        <v>1215</v>
      </c>
      <c r="B507" s="766"/>
      <c r="C507" s="457">
        <v>2</v>
      </c>
      <c r="D507" s="459"/>
    </row>
    <row r="508" spans="1:13">
      <c r="A508" s="453" t="s">
        <v>1198</v>
      </c>
      <c r="B508" s="766"/>
      <c r="C508" s="454"/>
      <c r="D508" s="460"/>
    </row>
    <row r="509" spans="1:13">
      <c r="A509" s="456" t="s">
        <v>1199</v>
      </c>
      <c r="B509" s="766"/>
      <c r="C509" s="457">
        <v>4</v>
      </c>
      <c r="D509" s="459"/>
    </row>
    <row r="510" spans="1:13" ht="15" thickBot="1">
      <c r="A510" s="461" t="s">
        <v>1201</v>
      </c>
      <c r="B510" s="767"/>
      <c r="C510" s="462">
        <v>0</v>
      </c>
      <c r="D510" s="463"/>
    </row>
    <row r="511" spans="1:13" ht="15" thickBot="1">
      <c r="A511" s="464" t="s">
        <v>387</v>
      </c>
      <c r="B511" s="465">
        <v>5</v>
      </c>
      <c r="C511" s="466">
        <f>SUM(C501:C510)</f>
        <v>19</v>
      </c>
      <c r="D511" s="467">
        <f>B511*C511</f>
        <v>95</v>
      </c>
    </row>
    <row r="512" spans="1:13">
      <c r="A512" s="450" t="s">
        <v>1202</v>
      </c>
      <c r="B512" s="765">
        <v>5</v>
      </c>
      <c r="C512" s="468"/>
      <c r="D512" s="469"/>
    </row>
    <row r="513" spans="1:4" ht="27.6">
      <c r="A513" s="470" t="s">
        <v>1216</v>
      </c>
      <c r="B513" s="768"/>
      <c r="C513" s="457">
        <v>0</v>
      </c>
      <c r="D513" s="471"/>
    </row>
    <row r="514" spans="1:4" ht="27.6">
      <c r="A514" s="470" t="s">
        <v>1204</v>
      </c>
      <c r="B514" s="768"/>
      <c r="C514" s="457">
        <v>3</v>
      </c>
      <c r="D514" s="471"/>
    </row>
    <row r="515" spans="1:4">
      <c r="A515" s="470" t="s">
        <v>1206</v>
      </c>
      <c r="B515" s="768"/>
      <c r="C515" s="472">
        <v>0</v>
      </c>
      <c r="D515" s="471"/>
    </row>
    <row r="516" spans="1:4">
      <c r="A516" s="470" t="s">
        <v>1217</v>
      </c>
      <c r="B516" s="768"/>
      <c r="C516" s="472">
        <v>0</v>
      </c>
      <c r="D516" s="471"/>
    </row>
    <row r="517" spans="1:4" ht="15" thickBot="1">
      <c r="A517" s="473" t="s">
        <v>1208</v>
      </c>
      <c r="B517" s="769"/>
      <c r="C517" s="474">
        <v>0</v>
      </c>
      <c r="D517" s="475"/>
    </row>
    <row r="518" spans="1:4" ht="15" thickBot="1">
      <c r="A518" s="464" t="s">
        <v>387</v>
      </c>
      <c r="B518" s="465">
        <v>5</v>
      </c>
      <c r="C518" s="476">
        <f>SUM(C512:C517)</f>
        <v>3</v>
      </c>
      <c r="D518" s="477">
        <f>B518*C518</f>
        <v>15</v>
      </c>
    </row>
    <row r="519" spans="1:4">
      <c r="A519" s="450" t="s">
        <v>1209</v>
      </c>
      <c r="B519" s="765">
        <v>3</v>
      </c>
      <c r="C519" s="478"/>
      <c r="D519" s="479"/>
    </row>
    <row r="520" spans="1:4">
      <c r="A520" s="453" t="s">
        <v>1211</v>
      </c>
      <c r="B520" s="770"/>
      <c r="C520" s="457"/>
      <c r="D520" s="471"/>
    </row>
    <row r="521" spans="1:4">
      <c r="A521" s="456" t="s">
        <v>1212</v>
      </c>
      <c r="B521" s="770"/>
      <c r="C521" s="457">
        <v>6</v>
      </c>
      <c r="D521" s="471"/>
    </row>
    <row r="522" spans="1:4">
      <c r="A522" s="456" t="s">
        <v>1213</v>
      </c>
      <c r="B522" s="770"/>
      <c r="C522" s="457">
        <v>0</v>
      </c>
      <c r="D522" s="471"/>
    </row>
    <row r="523" spans="1:4" ht="15" thickBot="1">
      <c r="A523" s="461" t="s">
        <v>1214</v>
      </c>
      <c r="B523" s="770"/>
      <c r="C523" s="472">
        <v>0</v>
      </c>
      <c r="D523" s="471"/>
    </row>
    <row r="524" spans="1:4" ht="15" thickBot="1">
      <c r="A524" s="480" t="s">
        <v>387</v>
      </c>
      <c r="B524" s="481">
        <v>3</v>
      </c>
      <c r="C524" s="467">
        <f>SUM(C519:C523)</f>
        <v>6</v>
      </c>
      <c r="D524" s="482">
        <f>B524*C524</f>
        <v>18</v>
      </c>
    </row>
    <row r="525" spans="1:4" ht="15" thickBot="1">
      <c r="A525" s="760" t="s">
        <v>1774</v>
      </c>
      <c r="B525" s="761"/>
      <c r="C525" s="762"/>
      <c r="D525" s="483">
        <f>D511+D518+D524</f>
        <v>128</v>
      </c>
    </row>
    <row r="528" spans="1:4" ht="18.600000000000001" thickBot="1">
      <c r="A528" s="763" t="s">
        <v>1352</v>
      </c>
      <c r="B528" s="764"/>
      <c r="C528" s="764"/>
      <c r="D528" s="764"/>
    </row>
    <row r="529" spans="1:4" ht="29.4" thickBot="1">
      <c r="A529" s="441" t="s">
        <v>1770</v>
      </c>
      <c r="B529" s="442" t="s">
        <v>1180</v>
      </c>
      <c r="C529" s="443" t="s">
        <v>1181</v>
      </c>
      <c r="D529" s="444" t="s">
        <v>1771</v>
      </c>
    </row>
    <row r="530" spans="1:4" ht="15" thickBot="1">
      <c r="A530" s="445" t="s">
        <v>1772</v>
      </c>
      <c r="B530" s="446" t="s">
        <v>1726</v>
      </c>
      <c r="C530" s="447"/>
      <c r="D530" s="448"/>
    </row>
    <row r="531" spans="1:4">
      <c r="A531" s="450" t="s">
        <v>1188</v>
      </c>
      <c r="B531" s="765">
        <v>5</v>
      </c>
      <c r="C531" s="451"/>
      <c r="D531" s="452"/>
    </row>
    <row r="532" spans="1:4">
      <c r="A532" s="453" t="s">
        <v>1191</v>
      </c>
      <c r="B532" s="766"/>
      <c r="C532" s="454"/>
      <c r="D532" s="455"/>
    </row>
    <row r="533" spans="1:4">
      <c r="A533" s="456" t="s">
        <v>1192</v>
      </c>
      <c r="B533" s="766"/>
      <c r="C533" s="457">
        <v>6</v>
      </c>
      <c r="D533" s="458"/>
    </row>
    <row r="534" spans="1:4">
      <c r="A534" s="456" t="s">
        <v>1194</v>
      </c>
      <c r="B534" s="766"/>
      <c r="C534" s="457"/>
      <c r="D534" s="458"/>
    </row>
    <row r="535" spans="1:4">
      <c r="A535" s="453" t="s">
        <v>1195</v>
      </c>
      <c r="B535" s="766"/>
      <c r="C535" s="457">
        <v>5</v>
      </c>
      <c r="D535" s="459"/>
    </row>
    <row r="536" spans="1:4">
      <c r="A536" s="453" t="s">
        <v>1196</v>
      </c>
      <c r="B536" s="766"/>
      <c r="C536" s="457">
        <v>2</v>
      </c>
      <c r="D536" s="459"/>
    </row>
    <row r="537" spans="1:4">
      <c r="A537" s="453" t="s">
        <v>1215</v>
      </c>
      <c r="B537" s="766"/>
      <c r="C537" s="457">
        <v>2</v>
      </c>
      <c r="D537" s="459"/>
    </row>
    <row r="538" spans="1:4">
      <c r="A538" s="453" t="s">
        <v>1198</v>
      </c>
      <c r="B538" s="766"/>
      <c r="C538" s="454"/>
      <c r="D538" s="460"/>
    </row>
    <row r="539" spans="1:4">
      <c r="A539" s="456" t="s">
        <v>1199</v>
      </c>
      <c r="B539" s="766"/>
      <c r="C539" s="457">
        <v>0</v>
      </c>
      <c r="D539" s="459"/>
    </row>
    <row r="540" spans="1:4" ht="15" thickBot="1">
      <c r="A540" s="461" t="s">
        <v>1201</v>
      </c>
      <c r="B540" s="767"/>
      <c r="C540" s="462">
        <v>0</v>
      </c>
      <c r="D540" s="463"/>
    </row>
    <row r="541" spans="1:4" ht="15" thickBot="1">
      <c r="A541" s="464" t="s">
        <v>387</v>
      </c>
      <c r="B541" s="465">
        <v>5</v>
      </c>
      <c r="C541" s="466">
        <f>SUM(C531:C540)</f>
        <v>15</v>
      </c>
      <c r="D541" s="467">
        <f>B541*C541</f>
        <v>75</v>
      </c>
    </row>
    <row r="542" spans="1:4">
      <c r="A542" s="450" t="s">
        <v>1202</v>
      </c>
      <c r="B542" s="765">
        <v>5</v>
      </c>
      <c r="C542" s="468"/>
      <c r="D542" s="469"/>
    </row>
    <row r="543" spans="1:4" ht="27.6">
      <c r="A543" s="470" t="s">
        <v>1216</v>
      </c>
      <c r="B543" s="768"/>
      <c r="C543" s="457">
        <v>6</v>
      </c>
      <c r="D543" s="471"/>
    </row>
    <row r="544" spans="1:4" ht="27.6">
      <c r="A544" s="470" t="s">
        <v>1204</v>
      </c>
      <c r="B544" s="768"/>
      <c r="C544" s="457">
        <v>0</v>
      </c>
      <c r="D544" s="471"/>
    </row>
    <row r="545" spans="1:4">
      <c r="A545" s="470" t="s">
        <v>1206</v>
      </c>
      <c r="B545" s="768"/>
      <c r="C545" s="472">
        <v>0</v>
      </c>
      <c r="D545" s="471"/>
    </row>
    <row r="546" spans="1:4">
      <c r="A546" s="470" t="s">
        <v>1217</v>
      </c>
      <c r="B546" s="768"/>
      <c r="C546" s="472">
        <v>0</v>
      </c>
      <c r="D546" s="471"/>
    </row>
    <row r="547" spans="1:4" ht="15" thickBot="1">
      <c r="A547" s="473" t="s">
        <v>1208</v>
      </c>
      <c r="B547" s="769"/>
      <c r="C547" s="474">
        <v>0</v>
      </c>
      <c r="D547" s="475"/>
    </row>
    <row r="548" spans="1:4" ht="15" thickBot="1">
      <c r="A548" s="464" t="s">
        <v>387</v>
      </c>
      <c r="B548" s="465">
        <v>5</v>
      </c>
      <c r="C548" s="476">
        <f>SUM(C542:C547)</f>
        <v>6</v>
      </c>
      <c r="D548" s="477">
        <f>B548*C548</f>
        <v>30</v>
      </c>
    </row>
    <row r="549" spans="1:4">
      <c r="A549" s="450" t="s">
        <v>1209</v>
      </c>
      <c r="B549" s="765">
        <v>3</v>
      </c>
      <c r="C549" s="478"/>
      <c r="D549" s="479"/>
    </row>
    <row r="550" spans="1:4">
      <c r="A550" s="453" t="s">
        <v>1211</v>
      </c>
      <c r="B550" s="770"/>
      <c r="C550" s="457"/>
      <c r="D550" s="471"/>
    </row>
    <row r="551" spans="1:4">
      <c r="A551" s="456" t="s">
        <v>1212</v>
      </c>
      <c r="B551" s="770"/>
      <c r="C551" s="457">
        <v>6</v>
      </c>
      <c r="D551" s="471"/>
    </row>
    <row r="552" spans="1:4">
      <c r="A552" s="456" t="s">
        <v>1213</v>
      </c>
      <c r="B552" s="770"/>
      <c r="C552" s="457">
        <v>0</v>
      </c>
      <c r="D552" s="471"/>
    </row>
    <row r="553" spans="1:4" ht="15" thickBot="1">
      <c r="A553" s="461" t="s">
        <v>1214</v>
      </c>
      <c r="B553" s="770"/>
      <c r="C553" s="472">
        <v>0</v>
      </c>
      <c r="D553" s="471"/>
    </row>
    <row r="554" spans="1:4" ht="15" thickBot="1">
      <c r="A554" s="480" t="s">
        <v>387</v>
      </c>
      <c r="B554" s="481">
        <v>3</v>
      </c>
      <c r="C554" s="467">
        <f>SUM(C549:C553)</f>
        <v>6</v>
      </c>
      <c r="D554" s="482">
        <f>B554*C554</f>
        <v>18</v>
      </c>
    </row>
    <row r="555" spans="1:4" ht="15" thickBot="1">
      <c r="A555" s="760" t="s">
        <v>1774</v>
      </c>
      <c r="B555" s="761"/>
      <c r="C555" s="762"/>
      <c r="D555" s="483">
        <f>D541+D548+D554</f>
        <v>123</v>
      </c>
    </row>
    <row r="558" spans="1:4" ht="19.5" customHeight="1" thickBot="1">
      <c r="A558" s="763" t="s">
        <v>1353</v>
      </c>
      <c r="B558" s="764"/>
      <c r="C558" s="764"/>
      <c r="D558" s="764"/>
    </row>
    <row r="559" spans="1:4" ht="29.4" thickBot="1">
      <c r="A559" s="441" t="s">
        <v>1770</v>
      </c>
      <c r="B559" s="442" t="s">
        <v>1180</v>
      </c>
      <c r="C559" s="443" t="s">
        <v>1181</v>
      </c>
      <c r="D559" s="444" t="s">
        <v>1771</v>
      </c>
    </row>
    <row r="560" spans="1:4" ht="15" thickBot="1">
      <c r="A560" s="445" t="s">
        <v>1772</v>
      </c>
      <c r="B560" s="446" t="s">
        <v>1726</v>
      </c>
      <c r="C560" s="447"/>
      <c r="D560" s="448"/>
    </row>
    <row r="561" spans="1:4">
      <c r="A561" s="450" t="s">
        <v>1188</v>
      </c>
      <c r="B561" s="765">
        <v>5</v>
      </c>
      <c r="C561" s="451"/>
      <c r="D561" s="452"/>
    </row>
    <row r="562" spans="1:4">
      <c r="A562" s="453" t="s">
        <v>1191</v>
      </c>
      <c r="B562" s="766"/>
      <c r="C562" s="454"/>
      <c r="D562" s="455"/>
    </row>
    <row r="563" spans="1:4">
      <c r="A563" s="456" t="s">
        <v>1192</v>
      </c>
      <c r="B563" s="766"/>
      <c r="C563" s="457">
        <v>6</v>
      </c>
      <c r="D563" s="458"/>
    </row>
    <row r="564" spans="1:4">
      <c r="A564" s="456" t="s">
        <v>1194</v>
      </c>
      <c r="B564" s="766"/>
      <c r="C564" s="457"/>
      <c r="D564" s="458"/>
    </row>
    <row r="565" spans="1:4">
      <c r="A565" s="453" t="s">
        <v>1195</v>
      </c>
      <c r="B565" s="766"/>
      <c r="C565" s="457">
        <v>5</v>
      </c>
      <c r="D565" s="459"/>
    </row>
    <row r="566" spans="1:4">
      <c r="A566" s="453" t="s">
        <v>1196</v>
      </c>
      <c r="B566" s="766"/>
      <c r="C566" s="457">
        <v>2</v>
      </c>
      <c r="D566" s="459"/>
    </row>
    <row r="567" spans="1:4">
      <c r="A567" s="453" t="s">
        <v>1215</v>
      </c>
      <c r="B567" s="766"/>
      <c r="C567" s="457">
        <v>0</v>
      </c>
      <c r="D567" s="459"/>
    </row>
    <row r="568" spans="1:4">
      <c r="A568" s="453" t="s">
        <v>1198</v>
      </c>
      <c r="B568" s="766"/>
      <c r="C568" s="454"/>
      <c r="D568" s="460"/>
    </row>
    <row r="569" spans="1:4">
      <c r="A569" s="456" t="s">
        <v>1199</v>
      </c>
      <c r="B569" s="766"/>
      <c r="C569" s="457">
        <v>4</v>
      </c>
      <c r="D569" s="459"/>
    </row>
    <row r="570" spans="1:4" ht="15" thickBot="1">
      <c r="A570" s="461" t="s">
        <v>1201</v>
      </c>
      <c r="B570" s="767"/>
      <c r="C570" s="462">
        <v>0</v>
      </c>
      <c r="D570" s="463"/>
    </row>
    <row r="571" spans="1:4" ht="15" thickBot="1">
      <c r="A571" s="464" t="s">
        <v>387</v>
      </c>
      <c r="B571" s="465">
        <v>5</v>
      </c>
      <c r="C571" s="466">
        <f>SUM(C561:C570)</f>
        <v>17</v>
      </c>
      <c r="D571" s="467">
        <f>B571*C571</f>
        <v>85</v>
      </c>
    </row>
    <row r="572" spans="1:4">
      <c r="A572" s="450" t="s">
        <v>1202</v>
      </c>
      <c r="B572" s="765">
        <v>5</v>
      </c>
      <c r="C572" s="468"/>
      <c r="D572" s="469"/>
    </row>
    <row r="573" spans="1:4" ht="27.6">
      <c r="A573" s="470" t="s">
        <v>1216</v>
      </c>
      <c r="B573" s="768"/>
      <c r="C573" s="457">
        <v>0</v>
      </c>
      <c r="D573" s="471"/>
    </row>
    <row r="574" spans="1:4" ht="27.6">
      <c r="A574" s="470" t="s">
        <v>1204</v>
      </c>
      <c r="B574" s="768"/>
      <c r="C574" s="457">
        <v>3</v>
      </c>
      <c r="D574" s="471"/>
    </row>
    <row r="575" spans="1:4">
      <c r="A575" s="470" t="s">
        <v>1206</v>
      </c>
      <c r="B575" s="768"/>
      <c r="C575" s="472">
        <v>0</v>
      </c>
      <c r="D575" s="471"/>
    </row>
    <row r="576" spans="1:4">
      <c r="A576" s="470" t="s">
        <v>1217</v>
      </c>
      <c r="B576" s="768"/>
      <c r="C576" s="472">
        <v>0</v>
      </c>
      <c r="D576" s="471"/>
    </row>
    <row r="577" spans="1:4" ht="15" thickBot="1">
      <c r="A577" s="473" t="s">
        <v>1208</v>
      </c>
      <c r="B577" s="769"/>
      <c r="C577" s="474">
        <v>0</v>
      </c>
      <c r="D577" s="475"/>
    </row>
    <row r="578" spans="1:4" ht="15" thickBot="1">
      <c r="A578" s="464" t="s">
        <v>387</v>
      </c>
      <c r="B578" s="465">
        <v>5</v>
      </c>
      <c r="C578" s="476">
        <f>SUM(C572:C577)</f>
        <v>3</v>
      </c>
      <c r="D578" s="477">
        <f>B578*C578</f>
        <v>15</v>
      </c>
    </row>
    <row r="579" spans="1:4">
      <c r="A579" s="450" t="s">
        <v>1209</v>
      </c>
      <c r="B579" s="765">
        <v>3</v>
      </c>
      <c r="C579" s="478"/>
      <c r="D579" s="479"/>
    </row>
    <row r="580" spans="1:4">
      <c r="A580" s="453" t="s">
        <v>1211</v>
      </c>
      <c r="B580" s="770"/>
      <c r="C580" s="457"/>
      <c r="D580" s="471"/>
    </row>
    <row r="581" spans="1:4">
      <c r="A581" s="456" t="s">
        <v>1212</v>
      </c>
      <c r="B581" s="770"/>
      <c r="C581" s="457">
        <v>6</v>
      </c>
      <c r="D581" s="471"/>
    </row>
    <row r="582" spans="1:4">
      <c r="A582" s="456" t="s">
        <v>1213</v>
      </c>
      <c r="B582" s="770"/>
      <c r="C582" s="457">
        <v>0</v>
      </c>
      <c r="D582" s="471"/>
    </row>
    <row r="583" spans="1:4" ht="15" thickBot="1">
      <c r="A583" s="461" t="s">
        <v>1214</v>
      </c>
      <c r="B583" s="770"/>
      <c r="C583" s="472">
        <v>0</v>
      </c>
      <c r="D583" s="471"/>
    </row>
    <row r="584" spans="1:4" ht="15" thickBot="1">
      <c r="A584" s="480" t="s">
        <v>387</v>
      </c>
      <c r="B584" s="481">
        <v>3</v>
      </c>
      <c r="C584" s="467">
        <f>SUM(C579:C583)</f>
        <v>6</v>
      </c>
      <c r="D584" s="482">
        <f>B584*C584</f>
        <v>18</v>
      </c>
    </row>
    <row r="585" spans="1:4" ht="15" thickBot="1">
      <c r="A585" s="760" t="s">
        <v>1774</v>
      </c>
      <c r="B585" s="761"/>
      <c r="C585" s="762"/>
      <c r="D585" s="483">
        <f>D571+D578+D584</f>
        <v>118</v>
      </c>
    </row>
    <row r="588" spans="1:4" ht="18.600000000000001" thickBot="1">
      <c r="A588" s="763" t="s">
        <v>1354</v>
      </c>
      <c r="B588" s="776"/>
      <c r="C588" s="776"/>
      <c r="D588" s="776"/>
    </row>
    <row r="589" spans="1:4" ht="29.4" thickBot="1">
      <c r="A589" s="441" t="s">
        <v>1770</v>
      </c>
      <c r="B589" s="442" t="s">
        <v>1180</v>
      </c>
      <c r="C589" s="443" t="s">
        <v>1181</v>
      </c>
      <c r="D589" s="444" t="s">
        <v>1771</v>
      </c>
    </row>
    <row r="590" spans="1:4" ht="15" thickBot="1">
      <c r="A590" s="445" t="s">
        <v>1772</v>
      </c>
      <c r="B590" s="446" t="s">
        <v>1726</v>
      </c>
      <c r="C590" s="447"/>
      <c r="D590" s="448"/>
    </row>
    <row r="591" spans="1:4">
      <c r="A591" s="450" t="s">
        <v>1188</v>
      </c>
      <c r="B591" s="765">
        <v>5</v>
      </c>
      <c r="C591" s="451"/>
      <c r="D591" s="452"/>
    </row>
    <row r="592" spans="1:4">
      <c r="A592" s="453" t="s">
        <v>1191</v>
      </c>
      <c r="B592" s="770"/>
      <c r="C592" s="454"/>
      <c r="D592" s="455"/>
    </row>
    <row r="593" spans="1:4">
      <c r="A593" s="456" t="s">
        <v>1192</v>
      </c>
      <c r="B593" s="770"/>
      <c r="C593" s="457">
        <v>6</v>
      </c>
      <c r="D593" s="458"/>
    </row>
    <row r="594" spans="1:4">
      <c r="A594" s="456" t="s">
        <v>1194</v>
      </c>
      <c r="B594" s="770"/>
      <c r="C594" s="457"/>
      <c r="D594" s="458"/>
    </row>
    <row r="595" spans="1:4">
      <c r="A595" s="453" t="s">
        <v>1195</v>
      </c>
      <c r="B595" s="770"/>
      <c r="C595" s="457">
        <v>5</v>
      </c>
      <c r="D595" s="459"/>
    </row>
    <row r="596" spans="1:4">
      <c r="A596" s="453" t="s">
        <v>1196</v>
      </c>
      <c r="B596" s="770"/>
      <c r="C596" s="457">
        <v>2</v>
      </c>
      <c r="D596" s="459"/>
    </row>
    <row r="597" spans="1:4">
      <c r="A597" s="453" t="s">
        <v>1215</v>
      </c>
      <c r="B597" s="770"/>
      <c r="C597" s="457">
        <v>0</v>
      </c>
      <c r="D597" s="459"/>
    </row>
    <row r="598" spans="1:4">
      <c r="A598" s="453" t="s">
        <v>1198</v>
      </c>
      <c r="B598" s="770"/>
      <c r="C598" s="454"/>
      <c r="D598" s="460"/>
    </row>
    <row r="599" spans="1:4">
      <c r="A599" s="456" t="s">
        <v>1199</v>
      </c>
      <c r="B599" s="770"/>
      <c r="C599" s="457">
        <v>4</v>
      </c>
      <c r="D599" s="459"/>
    </row>
    <row r="600" spans="1:4" ht="15" thickBot="1">
      <c r="A600" s="461" t="s">
        <v>1201</v>
      </c>
      <c r="B600" s="775"/>
      <c r="C600" s="462">
        <v>0</v>
      </c>
      <c r="D600" s="463"/>
    </row>
    <row r="601" spans="1:4" ht="15" thickBot="1">
      <c r="A601" s="464" t="s">
        <v>387</v>
      </c>
      <c r="B601" s="465">
        <v>5</v>
      </c>
      <c r="C601" s="466">
        <f>SUM(C591:C600)</f>
        <v>17</v>
      </c>
      <c r="D601" s="467">
        <f>B601*C601</f>
        <v>85</v>
      </c>
    </row>
    <row r="602" spans="1:4">
      <c r="A602" s="450" t="s">
        <v>1202</v>
      </c>
      <c r="B602" s="765">
        <v>5</v>
      </c>
      <c r="C602" s="468"/>
      <c r="D602" s="469"/>
    </row>
    <row r="603" spans="1:4" ht="27.6">
      <c r="A603" s="470" t="s">
        <v>1216</v>
      </c>
      <c r="B603" s="770"/>
      <c r="C603" s="457">
        <v>0</v>
      </c>
      <c r="D603" s="471"/>
    </row>
    <row r="604" spans="1:4" ht="27.6">
      <c r="A604" s="470" t="s">
        <v>1204</v>
      </c>
      <c r="B604" s="770"/>
      <c r="C604" s="457">
        <v>3</v>
      </c>
      <c r="D604" s="471"/>
    </row>
    <row r="605" spans="1:4">
      <c r="A605" s="470" t="s">
        <v>1206</v>
      </c>
      <c r="B605" s="770"/>
      <c r="C605" s="472">
        <v>0</v>
      </c>
      <c r="D605" s="471"/>
    </row>
    <row r="606" spans="1:4">
      <c r="A606" s="470" t="s">
        <v>1217</v>
      </c>
      <c r="B606" s="770"/>
      <c r="C606" s="472">
        <v>0</v>
      </c>
      <c r="D606" s="471"/>
    </row>
    <row r="607" spans="1:4" ht="15" thickBot="1">
      <c r="A607" s="473" t="s">
        <v>1208</v>
      </c>
      <c r="B607" s="775"/>
      <c r="C607" s="474">
        <v>0</v>
      </c>
      <c r="D607" s="475"/>
    </row>
    <row r="608" spans="1:4" ht="15" thickBot="1">
      <c r="A608" s="464" t="s">
        <v>387</v>
      </c>
      <c r="B608" s="465">
        <v>5</v>
      </c>
      <c r="C608" s="476">
        <f>SUM(C602:C607)</f>
        <v>3</v>
      </c>
      <c r="D608" s="477">
        <f>B608*C608</f>
        <v>15</v>
      </c>
    </row>
    <row r="609" spans="1:4">
      <c r="A609" s="450" t="s">
        <v>1209</v>
      </c>
      <c r="B609" s="765">
        <v>3</v>
      </c>
      <c r="C609" s="478"/>
      <c r="D609" s="479"/>
    </row>
    <row r="610" spans="1:4">
      <c r="A610" s="453" t="s">
        <v>1211</v>
      </c>
      <c r="B610" s="770"/>
      <c r="C610" s="457"/>
      <c r="D610" s="471"/>
    </row>
    <row r="611" spans="1:4">
      <c r="A611" s="456" t="s">
        <v>1212</v>
      </c>
      <c r="B611" s="770"/>
      <c r="C611" s="457">
        <v>6</v>
      </c>
      <c r="D611" s="471"/>
    </row>
    <row r="612" spans="1:4">
      <c r="A612" s="456" t="s">
        <v>1213</v>
      </c>
      <c r="B612" s="770"/>
      <c r="C612" s="457">
        <v>0</v>
      </c>
      <c r="D612" s="471"/>
    </row>
    <row r="613" spans="1:4" ht="15" thickBot="1">
      <c r="A613" s="461" t="s">
        <v>1214</v>
      </c>
      <c r="B613" s="775"/>
      <c r="C613" s="472">
        <v>0</v>
      </c>
      <c r="D613" s="471"/>
    </row>
    <row r="614" spans="1:4" ht="15" thickBot="1">
      <c r="A614" s="480" t="s">
        <v>387</v>
      </c>
      <c r="B614" s="481">
        <v>3</v>
      </c>
      <c r="C614" s="467">
        <f>SUM(C609:C613)</f>
        <v>6</v>
      </c>
      <c r="D614" s="482">
        <f>B614*C614</f>
        <v>18</v>
      </c>
    </row>
    <row r="615" spans="1:4" ht="15" thickBot="1">
      <c r="A615" s="760" t="s">
        <v>1774</v>
      </c>
      <c r="B615" s="779"/>
      <c r="C615" s="780"/>
      <c r="D615" s="483">
        <f>D601+D608+D614</f>
        <v>118</v>
      </c>
    </row>
    <row r="618" spans="1:4" ht="18.600000000000001" thickBot="1">
      <c r="A618" s="763" t="s">
        <v>31</v>
      </c>
      <c r="B618" s="764"/>
      <c r="C618" s="764"/>
      <c r="D618" s="764"/>
    </row>
    <row r="619" spans="1:4" ht="29.4" thickBot="1">
      <c r="A619" s="441" t="s">
        <v>1770</v>
      </c>
      <c r="B619" s="442" t="s">
        <v>1180</v>
      </c>
      <c r="C619" s="443" t="s">
        <v>1181</v>
      </c>
      <c r="D619" s="444" t="s">
        <v>1771</v>
      </c>
    </row>
    <row r="620" spans="1:4" ht="15" thickBot="1">
      <c r="A620" s="445" t="s">
        <v>1772</v>
      </c>
      <c r="B620" s="446" t="s">
        <v>1726</v>
      </c>
      <c r="C620" s="447"/>
      <c r="D620" s="448"/>
    </row>
    <row r="621" spans="1:4">
      <c r="A621" s="450" t="s">
        <v>1188</v>
      </c>
      <c r="B621" s="765">
        <v>5</v>
      </c>
      <c r="C621" s="451"/>
      <c r="D621" s="452"/>
    </row>
    <row r="622" spans="1:4">
      <c r="A622" s="453" t="s">
        <v>1191</v>
      </c>
      <c r="B622" s="766"/>
      <c r="C622" s="454"/>
      <c r="D622" s="455"/>
    </row>
    <row r="623" spans="1:4">
      <c r="A623" s="456" t="s">
        <v>1192</v>
      </c>
      <c r="B623" s="766"/>
      <c r="C623" s="457">
        <v>6</v>
      </c>
      <c r="D623" s="458"/>
    </row>
    <row r="624" spans="1:4">
      <c r="A624" s="456" t="s">
        <v>1194</v>
      </c>
      <c r="B624" s="766"/>
      <c r="C624" s="457"/>
      <c r="D624" s="458"/>
    </row>
    <row r="625" spans="1:4">
      <c r="A625" s="453" t="s">
        <v>1195</v>
      </c>
      <c r="B625" s="766"/>
      <c r="C625" s="457">
        <v>5</v>
      </c>
      <c r="D625" s="459"/>
    </row>
    <row r="626" spans="1:4">
      <c r="A626" s="453" t="s">
        <v>1196</v>
      </c>
      <c r="B626" s="766"/>
      <c r="C626" s="457">
        <v>2</v>
      </c>
      <c r="D626" s="459"/>
    </row>
    <row r="627" spans="1:4">
      <c r="A627" s="453" t="s">
        <v>1215</v>
      </c>
      <c r="B627" s="766"/>
      <c r="C627" s="457">
        <v>2</v>
      </c>
      <c r="D627" s="459"/>
    </row>
    <row r="628" spans="1:4">
      <c r="A628" s="453" t="s">
        <v>1198</v>
      </c>
      <c r="B628" s="766"/>
      <c r="C628" s="454"/>
      <c r="D628" s="460"/>
    </row>
    <row r="629" spans="1:4">
      <c r="A629" s="456" t="s">
        <v>1199</v>
      </c>
      <c r="B629" s="766"/>
      <c r="C629" s="457">
        <v>0</v>
      </c>
      <c r="D629" s="459"/>
    </row>
    <row r="630" spans="1:4" ht="15" thickBot="1">
      <c r="A630" s="461" t="s">
        <v>1201</v>
      </c>
      <c r="B630" s="767"/>
      <c r="C630" s="462">
        <v>0</v>
      </c>
      <c r="D630" s="463"/>
    </row>
    <row r="631" spans="1:4" ht="15" thickBot="1">
      <c r="A631" s="464" t="s">
        <v>387</v>
      </c>
      <c r="B631" s="465">
        <v>5</v>
      </c>
      <c r="C631" s="466">
        <f>SUM(C621:C630)</f>
        <v>15</v>
      </c>
      <c r="D631" s="467">
        <f>B631*C631</f>
        <v>75</v>
      </c>
    </row>
    <row r="632" spans="1:4">
      <c r="A632" s="450" t="s">
        <v>1202</v>
      </c>
      <c r="B632" s="765">
        <v>5</v>
      </c>
      <c r="C632" s="468"/>
      <c r="D632" s="469"/>
    </row>
    <row r="633" spans="1:4" ht="27.6">
      <c r="A633" s="470" t="s">
        <v>1216</v>
      </c>
      <c r="B633" s="768"/>
      <c r="C633" s="457">
        <v>6</v>
      </c>
      <c r="D633" s="471"/>
    </row>
    <row r="634" spans="1:4" ht="27.6">
      <c r="A634" s="470" t="s">
        <v>1204</v>
      </c>
      <c r="B634" s="768"/>
      <c r="C634" s="457">
        <v>0</v>
      </c>
      <c r="D634" s="471"/>
    </row>
    <row r="635" spans="1:4">
      <c r="A635" s="470" t="s">
        <v>1206</v>
      </c>
      <c r="B635" s="768"/>
      <c r="C635" s="472">
        <v>0</v>
      </c>
      <c r="D635" s="471"/>
    </row>
    <row r="636" spans="1:4">
      <c r="A636" s="470" t="s">
        <v>1217</v>
      </c>
      <c r="B636" s="768"/>
      <c r="C636" s="472">
        <v>0</v>
      </c>
      <c r="D636" s="471"/>
    </row>
    <row r="637" spans="1:4" ht="15" thickBot="1">
      <c r="A637" s="473" t="s">
        <v>1208</v>
      </c>
      <c r="B637" s="769"/>
      <c r="C637" s="474">
        <v>0</v>
      </c>
      <c r="D637" s="475"/>
    </row>
    <row r="638" spans="1:4" ht="15" thickBot="1">
      <c r="A638" s="464" t="s">
        <v>387</v>
      </c>
      <c r="B638" s="465">
        <v>5</v>
      </c>
      <c r="C638" s="476">
        <f>SUM(C632:C637)</f>
        <v>6</v>
      </c>
      <c r="D638" s="477">
        <f>B638*C638</f>
        <v>30</v>
      </c>
    </row>
    <row r="639" spans="1:4">
      <c r="A639" s="450" t="s">
        <v>1209</v>
      </c>
      <c r="B639" s="765">
        <v>3</v>
      </c>
      <c r="C639" s="478"/>
      <c r="D639" s="479"/>
    </row>
    <row r="640" spans="1:4">
      <c r="A640" s="453" t="s">
        <v>1211</v>
      </c>
      <c r="B640" s="770"/>
      <c r="C640" s="457"/>
      <c r="D640" s="471"/>
    </row>
    <row r="641" spans="1:4">
      <c r="A641" s="456" t="s">
        <v>1212</v>
      </c>
      <c r="B641" s="770"/>
      <c r="C641" s="457">
        <v>0</v>
      </c>
      <c r="D641" s="471"/>
    </row>
    <row r="642" spans="1:4">
      <c r="A642" s="456" t="s">
        <v>1213</v>
      </c>
      <c r="B642" s="770"/>
      <c r="C642" s="457">
        <v>4</v>
      </c>
      <c r="D642" s="471"/>
    </row>
    <row r="643" spans="1:4" ht="15" thickBot="1">
      <c r="A643" s="461" t="s">
        <v>1214</v>
      </c>
      <c r="B643" s="770"/>
      <c r="C643" s="472">
        <v>0</v>
      </c>
      <c r="D643" s="471"/>
    </row>
    <row r="644" spans="1:4" ht="15" thickBot="1">
      <c r="A644" s="480" t="s">
        <v>387</v>
      </c>
      <c r="B644" s="481">
        <v>3</v>
      </c>
      <c r="C644" s="467">
        <f>SUM(C639:C643)</f>
        <v>4</v>
      </c>
      <c r="D644" s="482">
        <f>B644*C644</f>
        <v>12</v>
      </c>
    </row>
    <row r="645" spans="1:4" ht="15" thickBot="1">
      <c r="A645" s="760" t="s">
        <v>1774</v>
      </c>
      <c r="B645" s="761"/>
      <c r="C645" s="762"/>
      <c r="D645" s="483">
        <f>D631+D638+D644</f>
        <v>117</v>
      </c>
    </row>
    <row r="649" spans="1:4">
      <c r="A649" s="487"/>
      <c r="B649" s="488"/>
      <c r="C649" s="488"/>
      <c r="D649" s="489"/>
    </row>
    <row r="650" spans="1:4" ht="18.600000000000001" thickBot="1">
      <c r="A650" s="763" t="s">
        <v>1356</v>
      </c>
      <c r="B650" s="764"/>
      <c r="C650" s="764"/>
      <c r="D650" s="764"/>
    </row>
    <row r="651" spans="1:4" ht="29.4" thickBot="1">
      <c r="A651" s="441" t="s">
        <v>1770</v>
      </c>
      <c r="B651" s="442" t="s">
        <v>1180</v>
      </c>
      <c r="C651" s="443" t="s">
        <v>1181</v>
      </c>
      <c r="D651" s="444" t="s">
        <v>1771</v>
      </c>
    </row>
    <row r="652" spans="1:4" ht="15" thickBot="1">
      <c r="A652" s="445" t="s">
        <v>1772</v>
      </c>
      <c r="B652" s="446" t="s">
        <v>1726</v>
      </c>
      <c r="C652" s="447"/>
      <c r="D652" s="448"/>
    </row>
    <row r="653" spans="1:4">
      <c r="A653" s="450" t="s">
        <v>1188</v>
      </c>
      <c r="B653" s="765">
        <v>5</v>
      </c>
      <c r="C653" s="451"/>
      <c r="D653" s="452"/>
    </row>
    <row r="654" spans="1:4">
      <c r="A654" s="453" t="s">
        <v>1191</v>
      </c>
      <c r="B654" s="766"/>
      <c r="C654" s="454"/>
      <c r="D654" s="455"/>
    </row>
    <row r="655" spans="1:4">
      <c r="A655" s="456" t="s">
        <v>1192</v>
      </c>
      <c r="B655" s="766"/>
      <c r="C655" s="457">
        <v>6</v>
      </c>
      <c r="D655" s="458"/>
    </row>
    <row r="656" spans="1:4">
      <c r="A656" s="456" t="s">
        <v>1194</v>
      </c>
      <c r="B656" s="766"/>
      <c r="C656" s="457"/>
      <c r="D656" s="458"/>
    </row>
    <row r="657" spans="1:4">
      <c r="A657" s="453" t="s">
        <v>1195</v>
      </c>
      <c r="B657" s="766"/>
      <c r="C657" s="457"/>
      <c r="D657" s="459"/>
    </row>
    <row r="658" spans="1:4">
      <c r="A658" s="453" t="s">
        <v>1196</v>
      </c>
      <c r="B658" s="766"/>
      <c r="C658" s="457">
        <v>2</v>
      </c>
      <c r="D658" s="459"/>
    </row>
    <row r="659" spans="1:4">
      <c r="A659" s="453" t="s">
        <v>1215</v>
      </c>
      <c r="B659" s="766"/>
      <c r="C659" s="457">
        <v>2</v>
      </c>
      <c r="D659" s="459"/>
    </row>
    <row r="660" spans="1:4">
      <c r="A660" s="453" t="s">
        <v>1198</v>
      </c>
      <c r="B660" s="766"/>
      <c r="C660" s="454"/>
      <c r="D660" s="460"/>
    </row>
    <row r="661" spans="1:4">
      <c r="A661" s="456" t="s">
        <v>1199</v>
      </c>
      <c r="B661" s="766"/>
      <c r="C661" s="457">
        <v>4</v>
      </c>
      <c r="D661" s="459"/>
    </row>
    <row r="662" spans="1:4" ht="15" thickBot="1">
      <c r="A662" s="461" t="s">
        <v>1201</v>
      </c>
      <c r="B662" s="767"/>
      <c r="C662" s="462"/>
      <c r="D662" s="463"/>
    </row>
    <row r="663" spans="1:4" ht="15" thickBot="1">
      <c r="A663" s="464" t="s">
        <v>387</v>
      </c>
      <c r="B663" s="465">
        <v>5</v>
      </c>
      <c r="C663" s="466">
        <f>SUM(C653:C662)</f>
        <v>14</v>
      </c>
      <c r="D663" s="467">
        <f>B663*C663</f>
        <v>70</v>
      </c>
    </row>
    <row r="664" spans="1:4">
      <c r="A664" s="450" t="s">
        <v>1202</v>
      </c>
      <c r="B664" s="765">
        <v>5</v>
      </c>
      <c r="C664" s="468"/>
      <c r="D664" s="469"/>
    </row>
    <row r="665" spans="1:4" ht="27.6">
      <c r="A665" s="470" t="s">
        <v>1216</v>
      </c>
      <c r="B665" s="768"/>
      <c r="C665" s="457">
        <v>6</v>
      </c>
      <c r="D665" s="471"/>
    </row>
    <row r="666" spans="1:4" ht="27.6">
      <c r="A666" s="470" t="s">
        <v>1204</v>
      </c>
      <c r="B666" s="768"/>
      <c r="C666" s="457"/>
      <c r="D666" s="471"/>
    </row>
    <row r="667" spans="1:4">
      <c r="A667" s="470" t="s">
        <v>1206</v>
      </c>
      <c r="B667" s="768"/>
      <c r="C667" s="472">
        <v>0</v>
      </c>
      <c r="D667" s="471"/>
    </row>
    <row r="668" spans="1:4">
      <c r="A668" s="470" t="s">
        <v>1217</v>
      </c>
      <c r="B668" s="768"/>
      <c r="C668" s="472">
        <v>0</v>
      </c>
      <c r="D668" s="471"/>
    </row>
    <row r="669" spans="1:4" ht="15" thickBot="1">
      <c r="A669" s="473" t="s">
        <v>1208</v>
      </c>
      <c r="B669" s="769"/>
      <c r="C669" s="474">
        <v>0</v>
      </c>
      <c r="D669" s="475"/>
    </row>
    <row r="670" spans="1:4" ht="15" thickBot="1">
      <c r="A670" s="464" t="s">
        <v>387</v>
      </c>
      <c r="B670" s="465">
        <v>5</v>
      </c>
      <c r="C670" s="476">
        <f>SUM(C664:C669)</f>
        <v>6</v>
      </c>
      <c r="D670" s="477">
        <f>B670*C670</f>
        <v>30</v>
      </c>
    </row>
    <row r="671" spans="1:4">
      <c r="A671" s="450" t="s">
        <v>1209</v>
      </c>
      <c r="B671" s="765">
        <v>3</v>
      </c>
      <c r="C671" s="478"/>
      <c r="D671" s="479"/>
    </row>
    <row r="672" spans="1:4">
      <c r="A672" s="453" t="s">
        <v>1211</v>
      </c>
      <c r="B672" s="770"/>
      <c r="C672" s="457"/>
      <c r="D672" s="471"/>
    </row>
    <row r="673" spans="1:4">
      <c r="A673" s="456" t="s">
        <v>1212</v>
      </c>
      <c r="B673" s="770"/>
      <c r="C673" s="457">
        <v>6</v>
      </c>
      <c r="D673" s="471"/>
    </row>
    <row r="674" spans="1:4">
      <c r="A674" s="456" t="s">
        <v>1213</v>
      </c>
      <c r="B674" s="770"/>
      <c r="C674" s="457"/>
      <c r="D674" s="471"/>
    </row>
    <row r="675" spans="1:4" ht="15" thickBot="1">
      <c r="A675" s="461" t="s">
        <v>1214</v>
      </c>
      <c r="B675" s="770"/>
      <c r="C675" s="472"/>
      <c r="D675" s="471"/>
    </row>
    <row r="676" spans="1:4" ht="15" thickBot="1">
      <c r="A676" s="480" t="s">
        <v>387</v>
      </c>
      <c r="B676" s="481">
        <v>3</v>
      </c>
      <c r="C676" s="467">
        <f>SUM(C671:C675)</f>
        <v>6</v>
      </c>
      <c r="D676" s="482">
        <f>B676*C676</f>
        <v>18</v>
      </c>
    </row>
    <row r="677" spans="1:4" ht="15" thickBot="1">
      <c r="A677" s="760" t="s">
        <v>1774</v>
      </c>
      <c r="B677" s="761"/>
      <c r="C677" s="762"/>
      <c r="D677" s="483">
        <f>D663+D670+D676</f>
        <v>118</v>
      </c>
    </row>
    <row r="679" spans="1:4" ht="18.600000000000001" thickBot="1">
      <c r="A679" s="763" t="s">
        <v>1357</v>
      </c>
      <c r="B679" s="764"/>
      <c r="C679" s="764"/>
      <c r="D679" s="764"/>
    </row>
    <row r="680" spans="1:4" ht="29.4" thickBot="1">
      <c r="A680" s="441" t="s">
        <v>1770</v>
      </c>
      <c r="B680" s="442" t="s">
        <v>1180</v>
      </c>
      <c r="C680" s="443" t="s">
        <v>1181</v>
      </c>
      <c r="D680" s="444" t="s">
        <v>1771</v>
      </c>
    </row>
    <row r="681" spans="1:4" ht="15" thickBot="1">
      <c r="A681" s="445" t="s">
        <v>1772</v>
      </c>
      <c r="B681" s="446" t="s">
        <v>1726</v>
      </c>
      <c r="C681" s="447"/>
      <c r="D681" s="448"/>
    </row>
    <row r="682" spans="1:4">
      <c r="A682" s="450" t="s">
        <v>1188</v>
      </c>
      <c r="B682" s="765">
        <v>5</v>
      </c>
      <c r="C682" s="451"/>
      <c r="D682" s="452"/>
    </row>
    <row r="683" spans="1:4">
      <c r="A683" s="453" t="s">
        <v>1191</v>
      </c>
      <c r="B683" s="766"/>
      <c r="C683" s="454"/>
      <c r="D683" s="455"/>
    </row>
    <row r="684" spans="1:4">
      <c r="A684" s="456" t="s">
        <v>1192</v>
      </c>
      <c r="B684" s="766"/>
      <c r="C684" s="457">
        <v>6</v>
      </c>
      <c r="D684" s="458"/>
    </row>
    <row r="685" spans="1:4">
      <c r="A685" s="456" t="s">
        <v>1194</v>
      </c>
      <c r="B685" s="766"/>
      <c r="C685" s="457"/>
      <c r="D685" s="458"/>
    </row>
    <row r="686" spans="1:4">
      <c r="A686" s="453" t="s">
        <v>1195</v>
      </c>
      <c r="B686" s="766"/>
      <c r="C686" s="457"/>
      <c r="D686" s="459"/>
    </row>
    <row r="687" spans="1:4">
      <c r="A687" s="453" t="s">
        <v>1196</v>
      </c>
      <c r="B687" s="766"/>
      <c r="C687" s="457">
        <v>2</v>
      </c>
      <c r="D687" s="459"/>
    </row>
    <row r="688" spans="1:4">
      <c r="A688" s="453" t="s">
        <v>1215</v>
      </c>
      <c r="B688" s="766"/>
      <c r="C688" s="457">
        <v>2</v>
      </c>
      <c r="D688" s="459"/>
    </row>
    <row r="689" spans="1:4">
      <c r="A689" s="453" t="s">
        <v>1198</v>
      </c>
      <c r="B689" s="766"/>
      <c r="C689" s="454"/>
      <c r="D689" s="460"/>
    </row>
    <row r="690" spans="1:4">
      <c r="A690" s="456" t="s">
        <v>1199</v>
      </c>
      <c r="B690" s="766"/>
      <c r="C690" s="457">
        <v>4</v>
      </c>
      <c r="D690" s="459"/>
    </row>
    <row r="691" spans="1:4" ht="15" thickBot="1">
      <c r="A691" s="461" t="s">
        <v>1201</v>
      </c>
      <c r="B691" s="767"/>
      <c r="C691" s="462"/>
      <c r="D691" s="463"/>
    </row>
    <row r="692" spans="1:4" ht="15" thickBot="1">
      <c r="A692" s="464" t="s">
        <v>387</v>
      </c>
      <c r="B692" s="465">
        <v>5</v>
      </c>
      <c r="C692" s="466">
        <f>SUM(C682:C691)</f>
        <v>14</v>
      </c>
      <c r="D692" s="467">
        <f>B692*C692</f>
        <v>70</v>
      </c>
    </row>
    <row r="693" spans="1:4">
      <c r="A693" s="450" t="s">
        <v>1202</v>
      </c>
      <c r="B693" s="765">
        <v>5</v>
      </c>
      <c r="C693" s="468"/>
      <c r="D693" s="469"/>
    </row>
    <row r="694" spans="1:4" ht="27.6">
      <c r="A694" s="470" t="s">
        <v>1216</v>
      </c>
      <c r="B694" s="768"/>
      <c r="C694" s="457">
        <v>6</v>
      </c>
      <c r="D694" s="471"/>
    </row>
    <row r="695" spans="1:4" ht="27.6">
      <c r="A695" s="470" t="s">
        <v>1204</v>
      </c>
      <c r="B695" s="768"/>
      <c r="C695" s="457"/>
      <c r="D695" s="471"/>
    </row>
    <row r="696" spans="1:4">
      <c r="A696" s="470" t="s">
        <v>1206</v>
      </c>
      <c r="B696" s="768"/>
      <c r="C696" s="472">
        <v>0</v>
      </c>
      <c r="D696" s="471"/>
    </row>
    <row r="697" spans="1:4">
      <c r="A697" s="470" t="s">
        <v>1217</v>
      </c>
      <c r="B697" s="768"/>
      <c r="C697" s="472">
        <v>0</v>
      </c>
      <c r="D697" s="471"/>
    </row>
    <row r="698" spans="1:4" ht="15" thickBot="1">
      <c r="A698" s="473" t="s">
        <v>1208</v>
      </c>
      <c r="B698" s="769"/>
      <c r="C698" s="474">
        <v>0</v>
      </c>
      <c r="D698" s="475"/>
    </row>
    <row r="699" spans="1:4" ht="15" thickBot="1">
      <c r="A699" s="464" t="s">
        <v>387</v>
      </c>
      <c r="B699" s="465">
        <v>5</v>
      </c>
      <c r="C699" s="476">
        <f>SUM(C693:C698)</f>
        <v>6</v>
      </c>
      <c r="D699" s="477">
        <f>B699*C699</f>
        <v>30</v>
      </c>
    </row>
    <row r="700" spans="1:4">
      <c r="A700" s="450" t="s">
        <v>1209</v>
      </c>
      <c r="B700" s="765">
        <v>3</v>
      </c>
      <c r="C700" s="478"/>
      <c r="D700" s="479"/>
    </row>
    <row r="701" spans="1:4">
      <c r="A701" s="453" t="s">
        <v>1211</v>
      </c>
      <c r="B701" s="770"/>
      <c r="C701" s="457"/>
      <c r="D701" s="471"/>
    </row>
    <row r="702" spans="1:4">
      <c r="A702" s="456" t="s">
        <v>1212</v>
      </c>
      <c r="B702" s="770"/>
      <c r="C702" s="457">
        <v>6</v>
      </c>
      <c r="D702" s="471"/>
    </row>
    <row r="703" spans="1:4">
      <c r="A703" s="456" t="s">
        <v>1213</v>
      </c>
      <c r="B703" s="770"/>
      <c r="C703" s="457"/>
      <c r="D703" s="471"/>
    </row>
    <row r="704" spans="1:4" ht="15" thickBot="1">
      <c r="A704" s="461" t="s">
        <v>1214</v>
      </c>
      <c r="B704" s="770"/>
      <c r="C704" s="472"/>
      <c r="D704" s="471"/>
    </row>
    <row r="705" spans="1:4" ht="15" thickBot="1">
      <c r="A705" s="480" t="s">
        <v>387</v>
      </c>
      <c r="B705" s="481">
        <v>3</v>
      </c>
      <c r="C705" s="467">
        <f>SUM(C700:C704)</f>
        <v>6</v>
      </c>
      <c r="D705" s="482">
        <f>B705*C705</f>
        <v>18</v>
      </c>
    </row>
    <row r="706" spans="1:4" ht="15" thickBot="1">
      <c r="A706" s="760" t="s">
        <v>1774</v>
      </c>
      <c r="B706" s="761"/>
      <c r="C706" s="762"/>
      <c r="D706" s="483">
        <f>D692+D699+D705</f>
        <v>118</v>
      </c>
    </row>
    <row r="707" spans="1:4">
      <c r="A707" s="487"/>
      <c r="B707" s="488"/>
      <c r="C707" s="488"/>
      <c r="D707" s="489"/>
    </row>
    <row r="708" spans="1:4">
      <c r="A708" s="487"/>
      <c r="B708" s="488"/>
      <c r="C708" s="488"/>
      <c r="D708" s="489"/>
    </row>
    <row r="709" spans="1:4" ht="18.600000000000001" thickBot="1">
      <c r="A709" s="763" t="s">
        <v>43</v>
      </c>
      <c r="B709" s="764"/>
      <c r="C709" s="764"/>
      <c r="D709" s="764"/>
    </row>
    <row r="710" spans="1:4" ht="29.4" thickBot="1">
      <c r="A710" s="441" t="s">
        <v>1770</v>
      </c>
      <c r="B710" s="442" t="s">
        <v>1180</v>
      </c>
      <c r="C710" s="443" t="s">
        <v>1181</v>
      </c>
      <c r="D710" s="444" t="s">
        <v>1771</v>
      </c>
    </row>
    <row r="711" spans="1:4" ht="15" thickBot="1">
      <c r="A711" s="445" t="s">
        <v>1772</v>
      </c>
      <c r="B711" s="446" t="s">
        <v>1726</v>
      </c>
      <c r="C711" s="447"/>
      <c r="D711" s="448"/>
    </row>
    <row r="712" spans="1:4">
      <c r="A712" s="450" t="s">
        <v>1188</v>
      </c>
      <c r="B712" s="765">
        <v>5</v>
      </c>
      <c r="C712" s="451"/>
      <c r="D712" s="452"/>
    </row>
    <row r="713" spans="1:4">
      <c r="A713" s="453" t="s">
        <v>1191</v>
      </c>
      <c r="B713" s="766"/>
      <c r="C713" s="490">
        <v>0</v>
      </c>
      <c r="D713" s="455"/>
    </row>
    <row r="714" spans="1:4">
      <c r="A714" s="456" t="s">
        <v>1192</v>
      </c>
      <c r="B714" s="766"/>
      <c r="C714" s="457">
        <v>6</v>
      </c>
      <c r="D714" s="458"/>
    </row>
    <row r="715" spans="1:4">
      <c r="A715" s="456" t="s">
        <v>1194</v>
      </c>
      <c r="B715" s="766"/>
      <c r="C715" s="457">
        <v>0</v>
      </c>
      <c r="D715" s="458"/>
    </row>
    <row r="716" spans="1:4">
      <c r="A716" s="453" t="s">
        <v>1195</v>
      </c>
      <c r="B716" s="766"/>
      <c r="C716" s="457">
        <v>0</v>
      </c>
      <c r="D716" s="459"/>
    </row>
    <row r="717" spans="1:4">
      <c r="A717" s="453" t="s">
        <v>1196</v>
      </c>
      <c r="B717" s="766"/>
      <c r="C717" s="457">
        <v>0</v>
      </c>
      <c r="D717" s="459"/>
    </row>
    <row r="718" spans="1:4">
      <c r="A718" s="453" t="s">
        <v>1215</v>
      </c>
      <c r="B718" s="766"/>
      <c r="C718" s="457">
        <v>2</v>
      </c>
      <c r="D718" s="459"/>
    </row>
    <row r="719" spans="1:4">
      <c r="A719" s="453" t="s">
        <v>1198</v>
      </c>
      <c r="B719" s="766"/>
      <c r="C719" s="490">
        <v>2</v>
      </c>
      <c r="D719" s="460"/>
    </row>
    <row r="720" spans="1:4">
      <c r="A720" s="456" t="s">
        <v>1199</v>
      </c>
      <c r="B720" s="766"/>
      <c r="C720" s="457">
        <v>4</v>
      </c>
      <c r="D720" s="459"/>
    </row>
    <row r="721" spans="1:4" ht="15" thickBot="1">
      <c r="A721" s="461" t="s">
        <v>1201</v>
      </c>
      <c r="B721" s="767"/>
      <c r="C721" s="462">
        <v>0</v>
      </c>
      <c r="D721" s="463"/>
    </row>
    <row r="722" spans="1:4" ht="15" thickBot="1">
      <c r="A722" s="464" t="s">
        <v>387</v>
      </c>
      <c r="B722" s="465">
        <v>5</v>
      </c>
      <c r="C722" s="466">
        <f>SUM(C712:C721)</f>
        <v>14</v>
      </c>
      <c r="D722" s="467">
        <f>B722*C722</f>
        <v>70</v>
      </c>
    </row>
    <row r="723" spans="1:4">
      <c r="A723" s="450" t="s">
        <v>1202</v>
      </c>
      <c r="B723" s="765">
        <v>5</v>
      </c>
      <c r="C723" s="468"/>
      <c r="D723" s="469"/>
    </row>
    <row r="724" spans="1:4" ht="27.6">
      <c r="A724" s="470" t="s">
        <v>1216</v>
      </c>
      <c r="B724" s="768"/>
      <c r="C724" s="457">
        <v>6</v>
      </c>
      <c r="D724" s="471"/>
    </row>
    <row r="725" spans="1:4" ht="27.6">
      <c r="A725" s="470" t="s">
        <v>1204</v>
      </c>
      <c r="B725" s="768"/>
      <c r="C725" s="457">
        <v>0</v>
      </c>
      <c r="D725" s="471"/>
    </row>
    <row r="726" spans="1:4">
      <c r="A726" s="470" t="s">
        <v>1206</v>
      </c>
      <c r="B726" s="768"/>
      <c r="C726" s="472">
        <v>0</v>
      </c>
      <c r="D726" s="471"/>
    </row>
    <row r="727" spans="1:4">
      <c r="A727" s="470" t="s">
        <v>1217</v>
      </c>
      <c r="B727" s="768"/>
      <c r="C727" s="472">
        <v>0</v>
      </c>
      <c r="D727" s="471"/>
    </row>
    <row r="728" spans="1:4" ht="15" thickBot="1">
      <c r="A728" s="473" t="s">
        <v>1208</v>
      </c>
      <c r="B728" s="769"/>
      <c r="C728" s="474">
        <v>0</v>
      </c>
      <c r="D728" s="475"/>
    </row>
    <row r="729" spans="1:4" ht="15" thickBot="1">
      <c r="A729" s="464" t="s">
        <v>387</v>
      </c>
      <c r="B729" s="465">
        <v>5</v>
      </c>
      <c r="C729" s="476">
        <f>SUM(C723:C728)</f>
        <v>6</v>
      </c>
      <c r="D729" s="477">
        <f>B729*C729</f>
        <v>30</v>
      </c>
    </row>
    <row r="730" spans="1:4">
      <c r="A730" s="450" t="s">
        <v>1209</v>
      </c>
      <c r="B730" s="765">
        <v>3</v>
      </c>
      <c r="C730" s="478"/>
      <c r="D730" s="479"/>
    </row>
    <row r="731" spans="1:4">
      <c r="A731" s="453" t="s">
        <v>1211</v>
      </c>
      <c r="B731" s="770"/>
      <c r="C731" s="457"/>
      <c r="D731" s="471"/>
    </row>
    <row r="732" spans="1:4">
      <c r="A732" s="456" t="s">
        <v>1212</v>
      </c>
      <c r="B732" s="770"/>
      <c r="C732" s="457">
        <v>6</v>
      </c>
      <c r="D732" s="471"/>
    </row>
    <row r="733" spans="1:4">
      <c r="A733" s="456" t="s">
        <v>1213</v>
      </c>
      <c r="B733" s="770"/>
      <c r="C733" s="457">
        <v>0</v>
      </c>
      <c r="D733" s="471"/>
    </row>
    <row r="734" spans="1:4" ht="15" thickBot="1">
      <c r="A734" s="461" t="s">
        <v>1214</v>
      </c>
      <c r="B734" s="770"/>
      <c r="C734" s="472">
        <v>0</v>
      </c>
      <c r="D734" s="471"/>
    </row>
    <row r="735" spans="1:4" ht="15" thickBot="1">
      <c r="A735" s="480" t="s">
        <v>387</v>
      </c>
      <c r="B735" s="481">
        <v>3</v>
      </c>
      <c r="C735" s="467">
        <f>SUM(C730:C734)</f>
        <v>6</v>
      </c>
      <c r="D735" s="482">
        <f>B735*C735</f>
        <v>18</v>
      </c>
    </row>
    <row r="736" spans="1:4" ht="15" thickBot="1">
      <c r="A736" s="760" t="s">
        <v>1774</v>
      </c>
      <c r="B736" s="761"/>
      <c r="C736" s="762"/>
      <c r="D736" s="483">
        <f>D722+D729+D735</f>
        <v>118</v>
      </c>
    </row>
    <row r="737" spans="1:4">
      <c r="A737" s="487"/>
      <c r="B737" s="488"/>
      <c r="C737" s="488"/>
      <c r="D737" s="489"/>
    </row>
    <row r="738" spans="1:4">
      <c r="A738" s="487"/>
      <c r="B738" s="488"/>
      <c r="C738" s="488"/>
      <c r="D738" s="489"/>
    </row>
    <row r="739" spans="1:4" ht="18.600000000000001" thickBot="1">
      <c r="A739" s="763" t="s">
        <v>1358</v>
      </c>
      <c r="B739" s="764"/>
      <c r="C739" s="764"/>
      <c r="D739" s="764"/>
    </row>
    <row r="740" spans="1:4" ht="29.4" thickBot="1">
      <c r="A740" s="441" t="s">
        <v>1770</v>
      </c>
      <c r="B740" s="442" t="s">
        <v>1180</v>
      </c>
      <c r="C740" s="443" t="s">
        <v>1181</v>
      </c>
      <c r="D740" s="444" t="s">
        <v>1771</v>
      </c>
    </row>
    <row r="741" spans="1:4" ht="15" thickBot="1">
      <c r="A741" s="445" t="s">
        <v>1772</v>
      </c>
      <c r="B741" s="446" t="s">
        <v>1726</v>
      </c>
      <c r="C741" s="447"/>
      <c r="D741" s="448"/>
    </row>
    <row r="742" spans="1:4">
      <c r="A742" s="450" t="s">
        <v>1188</v>
      </c>
      <c r="B742" s="765">
        <v>5</v>
      </c>
      <c r="C742" s="451"/>
      <c r="D742" s="452"/>
    </row>
    <row r="743" spans="1:4">
      <c r="A743" s="453" t="s">
        <v>1191</v>
      </c>
      <c r="B743" s="766"/>
      <c r="C743" s="454"/>
      <c r="D743" s="455"/>
    </row>
    <row r="744" spans="1:4">
      <c r="A744" s="456" t="s">
        <v>1192</v>
      </c>
      <c r="B744" s="766"/>
      <c r="C744" s="457">
        <v>6</v>
      </c>
      <c r="D744" s="458"/>
    </row>
    <row r="745" spans="1:4">
      <c r="A745" s="456" t="s">
        <v>1194</v>
      </c>
      <c r="B745" s="766"/>
      <c r="C745" s="457"/>
      <c r="D745" s="458"/>
    </row>
    <row r="746" spans="1:4">
      <c r="A746" s="453" t="s">
        <v>1195</v>
      </c>
      <c r="B746" s="766"/>
      <c r="C746" s="457">
        <v>0</v>
      </c>
      <c r="D746" s="459"/>
    </row>
    <row r="747" spans="1:4">
      <c r="A747" s="453" t="s">
        <v>1196</v>
      </c>
      <c r="B747" s="766"/>
      <c r="C747" s="457">
        <v>0</v>
      </c>
      <c r="D747" s="459"/>
    </row>
    <row r="748" spans="1:4">
      <c r="A748" s="453" t="s">
        <v>1215</v>
      </c>
      <c r="B748" s="766"/>
      <c r="C748" s="457">
        <v>2</v>
      </c>
      <c r="D748" s="459"/>
    </row>
    <row r="749" spans="1:4">
      <c r="A749" s="453" t="s">
        <v>1198</v>
      </c>
      <c r="B749" s="766"/>
      <c r="C749" s="454"/>
      <c r="D749" s="460"/>
    </row>
    <row r="750" spans="1:4">
      <c r="A750" s="456" t="s">
        <v>1199</v>
      </c>
      <c r="B750" s="766"/>
      <c r="C750" s="457">
        <v>4</v>
      </c>
      <c r="D750" s="459"/>
    </row>
    <row r="751" spans="1:4" ht="15" thickBot="1">
      <c r="A751" s="461" t="s">
        <v>1201</v>
      </c>
      <c r="B751" s="767"/>
      <c r="C751" s="462">
        <v>0</v>
      </c>
      <c r="D751" s="463"/>
    </row>
    <row r="752" spans="1:4" ht="15" thickBot="1">
      <c r="A752" s="464" t="s">
        <v>387</v>
      </c>
      <c r="B752" s="465">
        <v>5</v>
      </c>
      <c r="C752" s="466">
        <f>SUM(C742:C751)</f>
        <v>12</v>
      </c>
      <c r="D752" s="467">
        <f>B752*C752</f>
        <v>60</v>
      </c>
    </row>
    <row r="753" spans="1:4">
      <c r="A753" s="450" t="s">
        <v>1202</v>
      </c>
      <c r="B753" s="765">
        <v>5</v>
      </c>
      <c r="C753" s="468"/>
      <c r="D753" s="469"/>
    </row>
    <row r="754" spans="1:4" ht="27.6">
      <c r="A754" s="470" t="s">
        <v>1216</v>
      </c>
      <c r="B754" s="768"/>
      <c r="C754" s="457">
        <v>6</v>
      </c>
      <c r="D754" s="471"/>
    </row>
    <row r="755" spans="1:4" ht="27.6">
      <c r="A755" s="470" t="s">
        <v>1204</v>
      </c>
      <c r="B755" s="768"/>
      <c r="C755" s="457">
        <v>0</v>
      </c>
      <c r="D755" s="471"/>
    </row>
    <row r="756" spans="1:4">
      <c r="A756" s="470" t="s">
        <v>1206</v>
      </c>
      <c r="B756" s="768"/>
      <c r="C756" s="472">
        <v>0</v>
      </c>
      <c r="D756" s="471"/>
    </row>
    <row r="757" spans="1:4">
      <c r="A757" s="470" t="s">
        <v>1217</v>
      </c>
      <c r="B757" s="768"/>
      <c r="C757" s="472">
        <v>0</v>
      </c>
      <c r="D757" s="471"/>
    </row>
    <row r="758" spans="1:4" ht="15" thickBot="1">
      <c r="A758" s="473" t="s">
        <v>1208</v>
      </c>
      <c r="B758" s="769"/>
      <c r="C758" s="474">
        <v>0</v>
      </c>
      <c r="D758" s="475"/>
    </row>
    <row r="759" spans="1:4" ht="15" thickBot="1">
      <c r="A759" s="464" t="s">
        <v>387</v>
      </c>
      <c r="B759" s="465">
        <v>5</v>
      </c>
      <c r="C759" s="476">
        <f>SUM(C753:C758)</f>
        <v>6</v>
      </c>
      <c r="D759" s="477">
        <f>B759*C759</f>
        <v>30</v>
      </c>
    </row>
    <row r="760" spans="1:4">
      <c r="A760" s="450" t="s">
        <v>1209</v>
      </c>
      <c r="B760" s="765">
        <v>3</v>
      </c>
      <c r="C760" s="478"/>
      <c r="D760" s="479"/>
    </row>
    <row r="761" spans="1:4">
      <c r="A761" s="453" t="s">
        <v>1211</v>
      </c>
      <c r="B761" s="770"/>
      <c r="C761" s="457"/>
      <c r="D761" s="471"/>
    </row>
    <row r="762" spans="1:4">
      <c r="A762" s="456" t="s">
        <v>1212</v>
      </c>
      <c r="B762" s="770"/>
      <c r="C762" s="457">
        <v>6</v>
      </c>
      <c r="D762" s="471"/>
    </row>
    <row r="763" spans="1:4">
      <c r="A763" s="456" t="s">
        <v>1213</v>
      </c>
      <c r="B763" s="770"/>
      <c r="C763" s="457">
        <v>0</v>
      </c>
      <c r="D763" s="471"/>
    </row>
    <row r="764" spans="1:4" ht="15" thickBot="1">
      <c r="A764" s="461" t="s">
        <v>1214</v>
      </c>
      <c r="B764" s="770"/>
      <c r="C764" s="472">
        <v>0</v>
      </c>
      <c r="D764" s="471"/>
    </row>
    <row r="765" spans="1:4" ht="15" thickBot="1">
      <c r="A765" s="480" t="s">
        <v>387</v>
      </c>
      <c r="B765" s="481">
        <v>3</v>
      </c>
      <c r="C765" s="467">
        <f>SUM(C760:C764)</f>
        <v>6</v>
      </c>
      <c r="D765" s="482">
        <f>B765*C765</f>
        <v>18</v>
      </c>
    </row>
    <row r="766" spans="1:4" ht="15" thickBot="1">
      <c r="A766" s="760" t="s">
        <v>1774</v>
      </c>
      <c r="B766" s="761"/>
      <c r="C766" s="762"/>
      <c r="D766" s="483">
        <f>D752+D759+D765</f>
        <v>108</v>
      </c>
    </row>
    <row r="769" spans="1:4" ht="18.600000000000001" thickBot="1">
      <c r="A769" s="763" t="s">
        <v>1359</v>
      </c>
      <c r="B769" s="764"/>
      <c r="C769" s="764"/>
      <c r="D769" s="764"/>
    </row>
    <row r="770" spans="1:4" ht="29.4" thickBot="1">
      <c r="A770" s="441" t="s">
        <v>1770</v>
      </c>
      <c r="B770" s="442" t="s">
        <v>1180</v>
      </c>
      <c r="C770" s="443" t="s">
        <v>1181</v>
      </c>
      <c r="D770" s="444" t="s">
        <v>1771</v>
      </c>
    </row>
    <row r="771" spans="1:4" ht="15" thickBot="1">
      <c r="A771" s="445" t="s">
        <v>1772</v>
      </c>
      <c r="B771" s="446" t="s">
        <v>1726</v>
      </c>
      <c r="C771" s="447"/>
      <c r="D771" s="448"/>
    </row>
    <row r="772" spans="1:4">
      <c r="A772" s="450" t="s">
        <v>1188</v>
      </c>
      <c r="B772" s="765">
        <v>5</v>
      </c>
      <c r="C772" s="451"/>
      <c r="D772" s="452"/>
    </row>
    <row r="773" spans="1:4">
      <c r="A773" s="453" t="s">
        <v>1191</v>
      </c>
      <c r="B773" s="766"/>
      <c r="C773" s="454"/>
      <c r="D773" s="455"/>
    </row>
    <row r="774" spans="1:4">
      <c r="A774" s="456" t="s">
        <v>1192</v>
      </c>
      <c r="B774" s="766"/>
      <c r="C774" s="457">
        <v>6</v>
      </c>
      <c r="D774" s="458"/>
    </row>
    <row r="775" spans="1:4">
      <c r="A775" s="456" t="s">
        <v>1194</v>
      </c>
      <c r="B775" s="766"/>
      <c r="C775" s="457"/>
      <c r="D775" s="458"/>
    </row>
    <row r="776" spans="1:4">
      <c r="A776" s="453" t="s">
        <v>1195</v>
      </c>
      <c r="B776" s="766"/>
      <c r="C776" s="457">
        <v>5</v>
      </c>
      <c r="D776" s="459"/>
    </row>
    <row r="777" spans="1:4">
      <c r="A777" s="453" t="s">
        <v>1196</v>
      </c>
      <c r="B777" s="766"/>
      <c r="C777" s="457">
        <v>2</v>
      </c>
      <c r="D777" s="459"/>
    </row>
    <row r="778" spans="1:4">
      <c r="A778" s="453" t="s">
        <v>1215</v>
      </c>
      <c r="B778" s="766"/>
      <c r="C778" s="457">
        <v>2</v>
      </c>
      <c r="D778" s="459"/>
    </row>
    <row r="779" spans="1:4">
      <c r="A779" s="453" t="s">
        <v>1198</v>
      </c>
      <c r="B779" s="766"/>
      <c r="C779" s="454"/>
      <c r="D779" s="460"/>
    </row>
    <row r="780" spans="1:4">
      <c r="A780" s="456" t="s">
        <v>1199</v>
      </c>
      <c r="B780" s="766"/>
      <c r="C780" s="457">
        <v>0</v>
      </c>
      <c r="D780" s="459"/>
    </row>
    <row r="781" spans="1:4" ht="15" thickBot="1">
      <c r="A781" s="461" t="s">
        <v>1201</v>
      </c>
      <c r="B781" s="767"/>
      <c r="C781" s="462">
        <v>0</v>
      </c>
      <c r="D781" s="463"/>
    </row>
    <row r="782" spans="1:4" ht="15" thickBot="1">
      <c r="A782" s="464" t="s">
        <v>387</v>
      </c>
      <c r="B782" s="465">
        <v>5</v>
      </c>
      <c r="C782" s="466">
        <f>SUM(C772:C781)</f>
        <v>15</v>
      </c>
      <c r="D782" s="467">
        <f>B782*C782</f>
        <v>75</v>
      </c>
    </row>
    <row r="783" spans="1:4">
      <c r="A783" s="450" t="s">
        <v>1202</v>
      </c>
      <c r="B783" s="765">
        <v>5</v>
      </c>
      <c r="C783" s="468"/>
      <c r="D783" s="469"/>
    </row>
    <row r="784" spans="1:4" ht="27.6">
      <c r="A784" s="470" t="s">
        <v>1216</v>
      </c>
      <c r="B784" s="768"/>
      <c r="C784" s="457">
        <v>0</v>
      </c>
      <c r="D784" s="471"/>
    </row>
    <row r="785" spans="1:4" ht="27.6">
      <c r="A785" s="470" t="s">
        <v>1204</v>
      </c>
      <c r="B785" s="768"/>
      <c r="C785" s="457">
        <v>3</v>
      </c>
      <c r="D785" s="471"/>
    </row>
    <row r="786" spans="1:4">
      <c r="A786" s="470" t="s">
        <v>1206</v>
      </c>
      <c r="B786" s="768"/>
      <c r="C786" s="472">
        <v>0</v>
      </c>
      <c r="D786" s="471"/>
    </row>
    <row r="787" spans="1:4">
      <c r="A787" s="470" t="s">
        <v>1217</v>
      </c>
      <c r="B787" s="768"/>
      <c r="C787" s="472">
        <v>0</v>
      </c>
      <c r="D787" s="471"/>
    </row>
    <row r="788" spans="1:4" ht="15" thickBot="1">
      <c r="A788" s="473" t="s">
        <v>1208</v>
      </c>
      <c r="B788" s="769"/>
      <c r="C788" s="474">
        <v>0</v>
      </c>
      <c r="D788" s="475"/>
    </row>
    <row r="789" spans="1:4" ht="15" thickBot="1">
      <c r="A789" s="464" t="s">
        <v>387</v>
      </c>
      <c r="B789" s="465">
        <v>5</v>
      </c>
      <c r="C789" s="476">
        <f>SUM(C783:C788)</f>
        <v>3</v>
      </c>
      <c r="D789" s="477">
        <f>B789*C789</f>
        <v>15</v>
      </c>
    </row>
    <row r="790" spans="1:4">
      <c r="A790" s="450" t="s">
        <v>1209</v>
      </c>
      <c r="B790" s="765">
        <v>3</v>
      </c>
      <c r="C790" s="478"/>
      <c r="D790" s="479"/>
    </row>
    <row r="791" spans="1:4">
      <c r="A791" s="453" t="s">
        <v>1211</v>
      </c>
      <c r="B791" s="770"/>
      <c r="C791" s="457"/>
      <c r="D791" s="471"/>
    </row>
    <row r="792" spans="1:4">
      <c r="A792" s="456" t="s">
        <v>1212</v>
      </c>
      <c r="B792" s="770"/>
      <c r="C792" s="457">
        <v>6</v>
      </c>
      <c r="D792" s="471"/>
    </row>
    <row r="793" spans="1:4">
      <c r="A793" s="456" t="s">
        <v>1213</v>
      </c>
      <c r="B793" s="770"/>
      <c r="C793" s="457">
        <v>0</v>
      </c>
      <c r="D793" s="471"/>
    </row>
    <row r="794" spans="1:4" ht="15" thickBot="1">
      <c r="A794" s="461" t="s">
        <v>1214</v>
      </c>
      <c r="B794" s="770"/>
      <c r="C794" s="472">
        <v>0</v>
      </c>
      <c r="D794" s="471"/>
    </row>
    <row r="795" spans="1:4" ht="15" thickBot="1">
      <c r="A795" s="480" t="s">
        <v>387</v>
      </c>
      <c r="B795" s="481">
        <v>3</v>
      </c>
      <c r="C795" s="467">
        <f>SUM(C790:C794)</f>
        <v>6</v>
      </c>
      <c r="D795" s="482">
        <f>B795*C795</f>
        <v>18</v>
      </c>
    </row>
    <row r="796" spans="1:4" ht="15" thickBot="1">
      <c r="A796" s="760" t="s">
        <v>1774</v>
      </c>
      <c r="B796" s="761"/>
      <c r="C796" s="762"/>
      <c r="D796" s="483">
        <f>D782+D789+D795</f>
        <v>108</v>
      </c>
    </row>
    <row r="799" spans="1:4" ht="18.600000000000001" thickBot="1">
      <c r="A799" s="763" t="s">
        <v>1360</v>
      </c>
      <c r="B799" s="764"/>
      <c r="C799" s="764"/>
      <c r="D799" s="764"/>
    </row>
    <row r="800" spans="1:4" ht="29.4" thickBot="1">
      <c r="A800" s="441" t="s">
        <v>1770</v>
      </c>
      <c r="B800" s="442" t="s">
        <v>1180</v>
      </c>
      <c r="C800" s="443" t="s">
        <v>1181</v>
      </c>
      <c r="D800" s="444" t="s">
        <v>1771</v>
      </c>
    </row>
    <row r="801" spans="1:4" ht="15" thickBot="1">
      <c r="A801" s="445" t="s">
        <v>1772</v>
      </c>
      <c r="B801" s="446" t="s">
        <v>1726</v>
      </c>
      <c r="C801" s="447"/>
      <c r="D801" s="448"/>
    </row>
    <row r="802" spans="1:4">
      <c r="A802" s="450" t="s">
        <v>1188</v>
      </c>
      <c r="B802" s="765">
        <v>5</v>
      </c>
      <c r="C802" s="451"/>
      <c r="D802" s="452"/>
    </row>
    <row r="803" spans="1:4">
      <c r="A803" s="453" t="s">
        <v>1191</v>
      </c>
      <c r="B803" s="766"/>
      <c r="C803" s="454"/>
      <c r="D803" s="455"/>
    </row>
    <row r="804" spans="1:4">
      <c r="A804" s="456" t="s">
        <v>1192</v>
      </c>
      <c r="B804" s="766"/>
      <c r="C804" s="457">
        <v>6</v>
      </c>
      <c r="D804" s="458"/>
    </row>
    <row r="805" spans="1:4">
      <c r="A805" s="456" t="s">
        <v>1194</v>
      </c>
      <c r="B805" s="766"/>
      <c r="C805" s="457"/>
      <c r="D805" s="458"/>
    </row>
    <row r="806" spans="1:4">
      <c r="A806" s="453" t="s">
        <v>1195</v>
      </c>
      <c r="B806" s="766"/>
      <c r="C806" s="457">
        <v>5</v>
      </c>
      <c r="D806" s="459"/>
    </row>
    <row r="807" spans="1:4">
      <c r="A807" s="453" t="s">
        <v>1196</v>
      </c>
      <c r="B807" s="766"/>
      <c r="C807" s="457">
        <v>2</v>
      </c>
      <c r="D807" s="459"/>
    </row>
    <row r="808" spans="1:4">
      <c r="A808" s="453" t="s">
        <v>1215</v>
      </c>
      <c r="B808" s="766"/>
      <c r="C808" s="457">
        <v>2</v>
      </c>
      <c r="D808" s="459"/>
    </row>
    <row r="809" spans="1:4">
      <c r="A809" s="453" t="s">
        <v>1198</v>
      </c>
      <c r="B809" s="766"/>
      <c r="C809" s="454"/>
      <c r="D809" s="460"/>
    </row>
    <row r="810" spans="1:4">
      <c r="A810" s="456" t="s">
        <v>1199</v>
      </c>
      <c r="B810" s="766"/>
      <c r="C810" s="457">
        <v>0</v>
      </c>
      <c r="D810" s="459"/>
    </row>
    <row r="811" spans="1:4" ht="15" thickBot="1">
      <c r="A811" s="461" t="s">
        <v>1201</v>
      </c>
      <c r="B811" s="767"/>
      <c r="C811" s="462">
        <v>0</v>
      </c>
      <c r="D811" s="463"/>
    </row>
    <row r="812" spans="1:4" ht="15" thickBot="1">
      <c r="A812" s="464" t="s">
        <v>387</v>
      </c>
      <c r="B812" s="465">
        <v>5</v>
      </c>
      <c r="C812" s="466">
        <f>SUM(C802:C811)</f>
        <v>15</v>
      </c>
      <c r="D812" s="467">
        <f>B812*C812</f>
        <v>75</v>
      </c>
    </row>
    <row r="813" spans="1:4">
      <c r="A813" s="450" t="s">
        <v>1202</v>
      </c>
      <c r="B813" s="765">
        <v>5</v>
      </c>
      <c r="C813" s="468"/>
      <c r="D813" s="469"/>
    </row>
    <row r="814" spans="1:4" ht="27.6">
      <c r="A814" s="470" t="s">
        <v>1216</v>
      </c>
      <c r="B814" s="768"/>
      <c r="C814" s="457">
        <v>0</v>
      </c>
      <c r="D814" s="471"/>
    </row>
    <row r="815" spans="1:4" ht="27.6">
      <c r="A815" s="470" t="s">
        <v>1204</v>
      </c>
      <c r="B815" s="768"/>
      <c r="C815" s="457">
        <v>3</v>
      </c>
      <c r="D815" s="471"/>
    </row>
    <row r="816" spans="1:4">
      <c r="A816" s="470" t="s">
        <v>1206</v>
      </c>
      <c r="B816" s="768"/>
      <c r="C816" s="472">
        <v>0</v>
      </c>
      <c r="D816" s="471"/>
    </row>
    <row r="817" spans="1:4">
      <c r="A817" s="470" t="s">
        <v>1217</v>
      </c>
      <c r="B817" s="768"/>
      <c r="C817" s="472">
        <v>0</v>
      </c>
      <c r="D817" s="471"/>
    </row>
    <row r="818" spans="1:4" ht="15" thickBot="1">
      <c r="A818" s="473" t="s">
        <v>1208</v>
      </c>
      <c r="B818" s="769"/>
      <c r="C818" s="474">
        <v>0</v>
      </c>
      <c r="D818" s="475"/>
    </row>
    <row r="819" spans="1:4" ht="15" thickBot="1">
      <c r="A819" s="464" t="s">
        <v>387</v>
      </c>
      <c r="B819" s="465">
        <v>5</v>
      </c>
      <c r="C819" s="476">
        <f>SUM(C813:C818)</f>
        <v>3</v>
      </c>
      <c r="D819" s="477">
        <f>B819*C819</f>
        <v>15</v>
      </c>
    </row>
    <row r="820" spans="1:4">
      <c r="A820" s="450" t="s">
        <v>1209</v>
      </c>
      <c r="B820" s="765">
        <v>3</v>
      </c>
      <c r="C820" s="478"/>
      <c r="D820" s="479"/>
    </row>
    <row r="821" spans="1:4">
      <c r="A821" s="453" t="s">
        <v>1211</v>
      </c>
      <c r="B821" s="770"/>
      <c r="C821" s="457"/>
      <c r="D821" s="471"/>
    </row>
    <row r="822" spans="1:4">
      <c r="A822" s="456" t="s">
        <v>1212</v>
      </c>
      <c r="B822" s="770"/>
      <c r="C822" s="457">
        <v>6</v>
      </c>
      <c r="D822" s="471"/>
    </row>
    <row r="823" spans="1:4">
      <c r="A823" s="456" t="s">
        <v>1213</v>
      </c>
      <c r="B823" s="770"/>
      <c r="C823" s="457">
        <v>0</v>
      </c>
      <c r="D823" s="471"/>
    </row>
    <row r="824" spans="1:4" ht="15" thickBot="1">
      <c r="A824" s="461" t="s">
        <v>1214</v>
      </c>
      <c r="B824" s="770"/>
      <c r="C824" s="472">
        <v>0</v>
      </c>
      <c r="D824" s="471"/>
    </row>
    <row r="825" spans="1:4" ht="15" thickBot="1">
      <c r="A825" s="480" t="s">
        <v>387</v>
      </c>
      <c r="B825" s="481">
        <v>3</v>
      </c>
      <c r="C825" s="467">
        <f>SUM(C820:C824)</f>
        <v>6</v>
      </c>
      <c r="D825" s="482">
        <f>B825*C825</f>
        <v>18</v>
      </c>
    </row>
    <row r="826" spans="1:4" ht="15" thickBot="1">
      <c r="A826" s="760" t="s">
        <v>1774</v>
      </c>
      <c r="B826" s="761"/>
      <c r="C826" s="762"/>
      <c r="D826" s="483">
        <f>D812+D819+D825</f>
        <v>108</v>
      </c>
    </row>
    <row r="829" spans="1:4" ht="18.600000000000001" thickBot="1">
      <c r="A829" s="763" t="s">
        <v>1361</v>
      </c>
      <c r="B829" s="764"/>
      <c r="C829" s="764"/>
      <c r="D829" s="764"/>
    </row>
    <row r="830" spans="1:4" ht="29.4" thickBot="1">
      <c r="A830" s="441" t="s">
        <v>1770</v>
      </c>
      <c r="B830" s="442" t="s">
        <v>1180</v>
      </c>
      <c r="C830" s="443" t="s">
        <v>1181</v>
      </c>
      <c r="D830" s="444" t="s">
        <v>1771</v>
      </c>
    </row>
    <row r="831" spans="1:4" ht="15" thickBot="1">
      <c r="A831" s="445" t="s">
        <v>1772</v>
      </c>
      <c r="B831" s="446" t="s">
        <v>1726</v>
      </c>
      <c r="C831" s="447"/>
      <c r="D831" s="448"/>
    </row>
    <row r="832" spans="1:4">
      <c r="A832" s="450" t="s">
        <v>1188</v>
      </c>
      <c r="B832" s="765">
        <v>5</v>
      </c>
      <c r="C832" s="451"/>
      <c r="D832" s="452"/>
    </row>
    <row r="833" spans="1:4">
      <c r="A833" s="453" t="s">
        <v>1191</v>
      </c>
      <c r="B833" s="766"/>
      <c r="C833" s="454"/>
      <c r="D833" s="455"/>
    </row>
    <row r="834" spans="1:4">
      <c r="A834" s="456" t="s">
        <v>1192</v>
      </c>
      <c r="B834" s="766"/>
      <c r="C834" s="457">
        <v>0</v>
      </c>
      <c r="D834" s="458"/>
    </row>
    <row r="835" spans="1:4">
      <c r="A835" s="456" t="s">
        <v>1194</v>
      </c>
      <c r="B835" s="766"/>
      <c r="C835" s="457"/>
      <c r="D835" s="458"/>
    </row>
    <row r="836" spans="1:4">
      <c r="A836" s="453" t="s">
        <v>1195</v>
      </c>
      <c r="B836" s="766"/>
      <c r="C836" s="457">
        <v>5</v>
      </c>
      <c r="D836" s="459"/>
    </row>
    <row r="837" spans="1:4">
      <c r="A837" s="453" t="s">
        <v>1196</v>
      </c>
      <c r="B837" s="766"/>
      <c r="C837" s="457">
        <v>2</v>
      </c>
      <c r="D837" s="459"/>
    </row>
    <row r="838" spans="1:4">
      <c r="A838" s="453" t="s">
        <v>1215</v>
      </c>
      <c r="B838" s="766"/>
      <c r="C838" s="457">
        <v>2</v>
      </c>
      <c r="D838" s="459"/>
    </row>
    <row r="839" spans="1:4">
      <c r="A839" s="453" t="s">
        <v>1198</v>
      </c>
      <c r="B839" s="766"/>
      <c r="C839" s="454"/>
      <c r="D839" s="460"/>
    </row>
    <row r="840" spans="1:4">
      <c r="A840" s="456" t="s">
        <v>1199</v>
      </c>
      <c r="B840" s="766"/>
      <c r="C840" s="457">
        <v>4</v>
      </c>
      <c r="D840" s="459"/>
    </row>
    <row r="841" spans="1:4" ht="15" thickBot="1">
      <c r="A841" s="461" t="s">
        <v>1201</v>
      </c>
      <c r="B841" s="767"/>
      <c r="C841" s="462">
        <v>0</v>
      </c>
      <c r="D841" s="463"/>
    </row>
    <row r="842" spans="1:4" ht="15" thickBot="1">
      <c r="A842" s="464" t="s">
        <v>387</v>
      </c>
      <c r="B842" s="465">
        <v>5</v>
      </c>
      <c r="C842" s="466">
        <f>SUM(C832:C841)</f>
        <v>13</v>
      </c>
      <c r="D842" s="467">
        <f>B842*C842</f>
        <v>65</v>
      </c>
    </row>
    <row r="843" spans="1:4">
      <c r="A843" s="450" t="s">
        <v>1202</v>
      </c>
      <c r="B843" s="765">
        <v>5</v>
      </c>
      <c r="C843" s="468"/>
      <c r="D843" s="469"/>
    </row>
    <row r="844" spans="1:4" ht="27.6">
      <c r="A844" s="470" t="s">
        <v>1216</v>
      </c>
      <c r="B844" s="768"/>
      <c r="C844" s="457">
        <v>0</v>
      </c>
      <c r="D844" s="471"/>
    </row>
    <row r="845" spans="1:4" ht="27.6">
      <c r="A845" s="470" t="s">
        <v>1204</v>
      </c>
      <c r="B845" s="768"/>
      <c r="C845" s="457">
        <v>3</v>
      </c>
      <c r="D845" s="471"/>
    </row>
    <row r="846" spans="1:4">
      <c r="A846" s="470" t="s">
        <v>1206</v>
      </c>
      <c r="B846" s="768"/>
      <c r="C846" s="472">
        <v>0</v>
      </c>
      <c r="D846" s="471"/>
    </row>
    <row r="847" spans="1:4">
      <c r="A847" s="470" t="s">
        <v>1217</v>
      </c>
      <c r="B847" s="768"/>
      <c r="C847" s="472">
        <v>0</v>
      </c>
      <c r="D847" s="471"/>
    </row>
    <row r="848" spans="1:4" ht="15" thickBot="1">
      <c r="A848" s="473" t="s">
        <v>1208</v>
      </c>
      <c r="B848" s="769"/>
      <c r="C848" s="474">
        <v>0</v>
      </c>
      <c r="D848" s="475"/>
    </row>
    <row r="849" spans="1:4" ht="15" thickBot="1">
      <c r="A849" s="464" t="s">
        <v>387</v>
      </c>
      <c r="B849" s="465">
        <v>5</v>
      </c>
      <c r="C849" s="476">
        <f>SUM(C843:C848)</f>
        <v>3</v>
      </c>
      <c r="D849" s="477">
        <f>B849*C849</f>
        <v>15</v>
      </c>
    </row>
    <row r="850" spans="1:4">
      <c r="A850" s="450" t="s">
        <v>1209</v>
      </c>
      <c r="B850" s="765">
        <v>3</v>
      </c>
      <c r="C850" s="478"/>
      <c r="D850" s="479"/>
    </row>
    <row r="851" spans="1:4">
      <c r="A851" s="453" t="s">
        <v>1211</v>
      </c>
      <c r="B851" s="770"/>
      <c r="C851" s="457"/>
      <c r="D851" s="471"/>
    </row>
    <row r="852" spans="1:4">
      <c r="A852" s="456" t="s">
        <v>1212</v>
      </c>
      <c r="B852" s="770"/>
      <c r="C852" s="457">
        <v>6</v>
      </c>
      <c r="D852" s="471"/>
    </row>
    <row r="853" spans="1:4">
      <c r="A853" s="456" t="s">
        <v>1213</v>
      </c>
      <c r="B853" s="770"/>
      <c r="C853" s="457">
        <v>0</v>
      </c>
      <c r="D853" s="471"/>
    </row>
    <row r="854" spans="1:4" ht="15" thickBot="1">
      <c r="A854" s="461" t="s">
        <v>1214</v>
      </c>
      <c r="B854" s="770"/>
      <c r="C854" s="472">
        <v>0</v>
      </c>
      <c r="D854" s="471"/>
    </row>
    <row r="855" spans="1:4" ht="15" thickBot="1">
      <c r="A855" s="480" t="s">
        <v>387</v>
      </c>
      <c r="B855" s="481">
        <v>3</v>
      </c>
      <c r="C855" s="467">
        <f>SUM(C850:C854)</f>
        <v>6</v>
      </c>
      <c r="D855" s="482">
        <f>B855*C855</f>
        <v>18</v>
      </c>
    </row>
    <row r="856" spans="1:4" ht="15" thickBot="1">
      <c r="A856" s="760" t="s">
        <v>1774</v>
      </c>
      <c r="B856" s="761"/>
      <c r="C856" s="762"/>
      <c r="D856" s="483">
        <f>D842+D849+D855</f>
        <v>98</v>
      </c>
    </row>
    <row r="860" spans="1:4" ht="44.25" customHeight="1" thickBot="1">
      <c r="A860" s="763" t="s">
        <v>1362</v>
      </c>
      <c r="B860" s="764"/>
      <c r="C860" s="764"/>
      <c r="D860" s="764"/>
    </row>
    <row r="861" spans="1:4" ht="29.4" thickBot="1">
      <c r="A861" s="441" t="s">
        <v>1770</v>
      </c>
      <c r="B861" s="442" t="s">
        <v>1180</v>
      </c>
      <c r="C861" s="443" t="s">
        <v>1181</v>
      </c>
      <c r="D861" s="444" t="s">
        <v>1771</v>
      </c>
    </row>
    <row r="862" spans="1:4" ht="15" thickBot="1">
      <c r="A862" s="445" t="s">
        <v>1772</v>
      </c>
      <c r="B862" s="446" t="s">
        <v>1726</v>
      </c>
      <c r="C862" s="447"/>
      <c r="D862" s="448"/>
    </row>
    <row r="863" spans="1:4">
      <c r="A863" s="450" t="s">
        <v>1188</v>
      </c>
      <c r="B863" s="765">
        <v>5</v>
      </c>
      <c r="C863" s="451"/>
      <c r="D863" s="452"/>
    </row>
    <row r="864" spans="1:4">
      <c r="A864" s="453" t="s">
        <v>1191</v>
      </c>
      <c r="B864" s="766"/>
      <c r="C864" s="454"/>
      <c r="D864" s="455"/>
    </row>
    <row r="865" spans="1:4">
      <c r="A865" s="456" t="s">
        <v>1192</v>
      </c>
      <c r="B865" s="766"/>
      <c r="C865" s="457">
        <v>6</v>
      </c>
      <c r="D865" s="458"/>
    </row>
    <row r="866" spans="1:4">
      <c r="A866" s="456" t="s">
        <v>1194</v>
      </c>
      <c r="B866" s="766"/>
      <c r="C866" s="457"/>
      <c r="D866" s="458"/>
    </row>
    <row r="867" spans="1:4">
      <c r="A867" s="453" t="s">
        <v>1195</v>
      </c>
      <c r="B867" s="766"/>
      <c r="C867" s="457">
        <v>0</v>
      </c>
      <c r="D867" s="459"/>
    </row>
    <row r="868" spans="1:4">
      <c r="A868" s="453" t="s">
        <v>1196</v>
      </c>
      <c r="B868" s="766"/>
      <c r="C868" s="457">
        <v>2</v>
      </c>
      <c r="D868" s="459"/>
    </row>
    <row r="869" spans="1:4">
      <c r="A869" s="453" t="s">
        <v>1215</v>
      </c>
      <c r="B869" s="766"/>
      <c r="C869" s="457">
        <v>2</v>
      </c>
      <c r="D869" s="459"/>
    </row>
    <row r="870" spans="1:4">
      <c r="A870" s="453" t="s">
        <v>1198</v>
      </c>
      <c r="B870" s="766"/>
      <c r="C870" s="454"/>
      <c r="D870" s="460"/>
    </row>
    <row r="871" spans="1:4">
      <c r="A871" s="456" t="s">
        <v>1199</v>
      </c>
      <c r="B871" s="766"/>
      <c r="C871" s="457">
        <v>0</v>
      </c>
      <c r="D871" s="459"/>
    </row>
    <row r="872" spans="1:4" ht="15" thickBot="1">
      <c r="A872" s="461" t="s">
        <v>1201</v>
      </c>
      <c r="B872" s="767"/>
      <c r="C872" s="462">
        <v>0</v>
      </c>
      <c r="D872" s="463"/>
    </row>
    <row r="873" spans="1:4" ht="15" thickBot="1">
      <c r="A873" s="464" t="s">
        <v>387</v>
      </c>
      <c r="B873" s="465">
        <v>5</v>
      </c>
      <c r="C873" s="466">
        <f>SUM(C863:C872)</f>
        <v>10</v>
      </c>
      <c r="D873" s="467">
        <f>B873*C873</f>
        <v>50</v>
      </c>
    </row>
    <row r="874" spans="1:4">
      <c r="A874" s="450" t="s">
        <v>1202</v>
      </c>
      <c r="B874" s="765">
        <v>5</v>
      </c>
      <c r="C874" s="468"/>
      <c r="D874" s="469"/>
    </row>
    <row r="875" spans="1:4" ht="27.6">
      <c r="A875" s="470" t="s">
        <v>1216</v>
      </c>
      <c r="B875" s="768"/>
      <c r="C875" s="457">
        <v>0</v>
      </c>
      <c r="D875" s="471"/>
    </row>
    <row r="876" spans="1:4" ht="27.6">
      <c r="A876" s="470" t="s">
        <v>1204</v>
      </c>
      <c r="B876" s="768"/>
      <c r="C876" s="457">
        <v>3</v>
      </c>
      <c r="D876" s="471"/>
    </row>
    <row r="877" spans="1:4">
      <c r="A877" s="470" t="s">
        <v>1206</v>
      </c>
      <c r="B877" s="768"/>
      <c r="C877" s="472">
        <v>0</v>
      </c>
      <c r="D877" s="471"/>
    </row>
    <row r="878" spans="1:4">
      <c r="A878" s="470" t="s">
        <v>1217</v>
      </c>
      <c r="B878" s="768"/>
      <c r="C878" s="472">
        <v>0</v>
      </c>
      <c r="D878" s="471"/>
    </row>
    <row r="879" spans="1:4" ht="15" thickBot="1">
      <c r="A879" s="473" t="s">
        <v>1208</v>
      </c>
      <c r="B879" s="769"/>
      <c r="C879" s="474">
        <v>0</v>
      </c>
      <c r="D879" s="475"/>
    </row>
    <row r="880" spans="1:4" ht="15" thickBot="1">
      <c r="A880" s="464" t="s">
        <v>387</v>
      </c>
      <c r="B880" s="465">
        <v>5</v>
      </c>
      <c r="C880" s="476">
        <f>SUM(C874:C879)</f>
        <v>3</v>
      </c>
      <c r="D880" s="477">
        <f>B880*C880</f>
        <v>15</v>
      </c>
    </row>
    <row r="881" spans="1:4">
      <c r="A881" s="450" t="s">
        <v>1209</v>
      </c>
      <c r="B881" s="765">
        <v>3</v>
      </c>
      <c r="C881" s="478"/>
      <c r="D881" s="479"/>
    </row>
    <row r="882" spans="1:4">
      <c r="A882" s="453" t="s">
        <v>1211</v>
      </c>
      <c r="B882" s="770"/>
      <c r="C882" s="457"/>
      <c r="D882" s="471"/>
    </row>
    <row r="883" spans="1:4">
      <c r="A883" s="456" t="s">
        <v>1212</v>
      </c>
      <c r="B883" s="770"/>
      <c r="C883" s="457">
        <v>6</v>
      </c>
      <c r="D883" s="471"/>
    </row>
    <row r="884" spans="1:4">
      <c r="A884" s="456" t="s">
        <v>1213</v>
      </c>
      <c r="B884" s="770"/>
      <c r="C884" s="457">
        <v>0</v>
      </c>
      <c r="D884" s="471"/>
    </row>
    <row r="885" spans="1:4" ht="15" thickBot="1">
      <c r="A885" s="461" t="s">
        <v>1214</v>
      </c>
      <c r="B885" s="770"/>
      <c r="C885" s="472">
        <v>0</v>
      </c>
      <c r="D885" s="471"/>
    </row>
    <row r="886" spans="1:4" ht="15" thickBot="1">
      <c r="A886" s="480" t="s">
        <v>387</v>
      </c>
      <c r="B886" s="481">
        <v>3</v>
      </c>
      <c r="C886" s="467">
        <f>SUM(C881:C885)</f>
        <v>6</v>
      </c>
      <c r="D886" s="482">
        <f>B886*C886</f>
        <v>18</v>
      </c>
    </row>
    <row r="887" spans="1:4" ht="15" thickBot="1">
      <c r="A887" s="760" t="s">
        <v>1774</v>
      </c>
      <c r="B887" s="761"/>
      <c r="C887" s="762"/>
      <c r="D887" s="483">
        <f>D873+D880+D886</f>
        <v>83</v>
      </c>
    </row>
    <row r="888" spans="1:4">
      <c r="A888" s="487"/>
      <c r="B888" s="488"/>
      <c r="C888" s="488"/>
      <c r="D888" s="489"/>
    </row>
    <row r="889" spans="1:4">
      <c r="A889" s="487"/>
      <c r="B889" s="488"/>
      <c r="C889" s="488"/>
      <c r="D889" s="489"/>
    </row>
    <row r="890" spans="1:4" ht="18.600000000000001" thickBot="1">
      <c r="A890" s="763" t="s">
        <v>1363</v>
      </c>
      <c r="B890" s="764"/>
      <c r="C890" s="764"/>
      <c r="D890" s="764"/>
    </row>
    <row r="891" spans="1:4" ht="29.4" thickBot="1">
      <c r="A891" s="441" t="s">
        <v>1770</v>
      </c>
      <c r="B891" s="442" t="s">
        <v>1180</v>
      </c>
      <c r="C891" s="443" t="s">
        <v>1181</v>
      </c>
      <c r="D891" s="444" t="s">
        <v>1771</v>
      </c>
    </row>
    <row r="892" spans="1:4" ht="15" thickBot="1">
      <c r="A892" s="445" t="s">
        <v>1772</v>
      </c>
      <c r="B892" s="446" t="s">
        <v>1726</v>
      </c>
      <c r="C892" s="447"/>
      <c r="D892" s="448"/>
    </row>
    <row r="893" spans="1:4">
      <c r="A893" s="450" t="s">
        <v>1188</v>
      </c>
      <c r="B893" s="765">
        <v>5</v>
      </c>
      <c r="C893" s="451"/>
      <c r="D893" s="452"/>
    </row>
    <row r="894" spans="1:4">
      <c r="A894" s="453" t="s">
        <v>1191</v>
      </c>
      <c r="B894" s="766"/>
      <c r="C894" s="454"/>
      <c r="D894" s="455"/>
    </row>
    <row r="895" spans="1:4">
      <c r="A895" s="456" t="s">
        <v>1192</v>
      </c>
      <c r="B895" s="766"/>
      <c r="C895" s="457">
        <v>6</v>
      </c>
      <c r="D895" s="458"/>
    </row>
    <row r="896" spans="1:4">
      <c r="A896" s="456" t="s">
        <v>1194</v>
      </c>
      <c r="B896" s="766"/>
      <c r="C896" s="457"/>
      <c r="D896" s="458"/>
    </row>
    <row r="897" spans="1:4">
      <c r="A897" s="453" t="s">
        <v>1195</v>
      </c>
      <c r="B897" s="766"/>
      <c r="C897" s="457">
        <v>0</v>
      </c>
      <c r="D897" s="459"/>
    </row>
    <row r="898" spans="1:4">
      <c r="A898" s="453" t="s">
        <v>1196</v>
      </c>
      <c r="B898" s="766"/>
      <c r="C898" s="457">
        <v>2</v>
      </c>
      <c r="D898" s="459"/>
    </row>
    <row r="899" spans="1:4">
      <c r="A899" s="453" t="s">
        <v>1215</v>
      </c>
      <c r="B899" s="766"/>
      <c r="C899" s="457">
        <v>2</v>
      </c>
      <c r="D899" s="459"/>
    </row>
    <row r="900" spans="1:4">
      <c r="A900" s="453" t="s">
        <v>1198</v>
      </c>
      <c r="B900" s="766"/>
      <c r="C900" s="454"/>
      <c r="D900" s="460"/>
    </row>
    <row r="901" spans="1:4">
      <c r="A901" s="456" t="s">
        <v>1199</v>
      </c>
      <c r="B901" s="766"/>
      <c r="C901" s="457">
        <v>0</v>
      </c>
      <c r="D901" s="459"/>
    </row>
    <row r="902" spans="1:4" ht="15" thickBot="1">
      <c r="A902" s="461" t="s">
        <v>1201</v>
      </c>
      <c r="B902" s="767"/>
      <c r="C902" s="462">
        <v>0</v>
      </c>
      <c r="D902" s="463"/>
    </row>
    <row r="903" spans="1:4" ht="15" thickBot="1">
      <c r="A903" s="464" t="s">
        <v>387</v>
      </c>
      <c r="B903" s="465">
        <v>5</v>
      </c>
      <c r="C903" s="466">
        <f>SUM(C893:C902)</f>
        <v>10</v>
      </c>
      <c r="D903" s="467">
        <f>B903*C903</f>
        <v>50</v>
      </c>
    </row>
    <row r="904" spans="1:4">
      <c r="A904" s="450" t="s">
        <v>1202</v>
      </c>
      <c r="B904" s="765">
        <v>5</v>
      </c>
      <c r="C904" s="468"/>
      <c r="D904" s="469"/>
    </row>
    <row r="905" spans="1:4" ht="27.6">
      <c r="A905" s="470" t="s">
        <v>1216</v>
      </c>
      <c r="B905" s="768"/>
      <c r="C905" s="457">
        <v>0</v>
      </c>
      <c r="D905" s="471"/>
    </row>
    <row r="906" spans="1:4" ht="27.6">
      <c r="A906" s="470" t="s">
        <v>1204</v>
      </c>
      <c r="B906" s="768"/>
      <c r="C906" s="457">
        <v>3</v>
      </c>
      <c r="D906" s="471"/>
    </row>
    <row r="907" spans="1:4">
      <c r="A907" s="470" t="s">
        <v>1206</v>
      </c>
      <c r="B907" s="768"/>
      <c r="C907" s="472">
        <v>0</v>
      </c>
      <c r="D907" s="471"/>
    </row>
    <row r="908" spans="1:4">
      <c r="A908" s="470" t="s">
        <v>1217</v>
      </c>
      <c r="B908" s="768"/>
      <c r="C908" s="472">
        <v>0</v>
      </c>
      <c r="D908" s="471"/>
    </row>
    <row r="909" spans="1:4" ht="15" thickBot="1">
      <c r="A909" s="473" t="s">
        <v>1208</v>
      </c>
      <c r="B909" s="769"/>
      <c r="C909" s="474">
        <v>0</v>
      </c>
      <c r="D909" s="475"/>
    </row>
    <row r="910" spans="1:4" ht="15" thickBot="1">
      <c r="A910" s="464" t="s">
        <v>387</v>
      </c>
      <c r="B910" s="465">
        <v>5</v>
      </c>
      <c r="C910" s="476">
        <f>SUM(C904:C909)</f>
        <v>3</v>
      </c>
      <c r="D910" s="477">
        <f>B910*C910</f>
        <v>15</v>
      </c>
    </row>
    <row r="911" spans="1:4">
      <c r="A911" s="450" t="s">
        <v>1209</v>
      </c>
      <c r="B911" s="765">
        <v>3</v>
      </c>
      <c r="C911" s="478"/>
      <c r="D911" s="479"/>
    </row>
    <row r="912" spans="1:4">
      <c r="A912" s="453" t="s">
        <v>1211</v>
      </c>
      <c r="B912" s="770"/>
      <c r="C912" s="457"/>
      <c r="D912" s="471"/>
    </row>
    <row r="913" spans="1:4">
      <c r="A913" s="456" t="s">
        <v>1212</v>
      </c>
      <c r="B913" s="770"/>
      <c r="C913" s="457">
        <v>6</v>
      </c>
      <c r="D913" s="471"/>
    </row>
    <row r="914" spans="1:4">
      <c r="A914" s="456" t="s">
        <v>1213</v>
      </c>
      <c r="B914" s="770"/>
      <c r="C914" s="457">
        <v>0</v>
      </c>
      <c r="D914" s="471"/>
    </row>
    <row r="915" spans="1:4" ht="15" thickBot="1">
      <c r="A915" s="461" t="s">
        <v>1214</v>
      </c>
      <c r="B915" s="770"/>
      <c r="C915" s="472">
        <v>0</v>
      </c>
      <c r="D915" s="471"/>
    </row>
    <row r="916" spans="1:4" ht="15" thickBot="1">
      <c r="A916" s="480" t="s">
        <v>387</v>
      </c>
      <c r="B916" s="481">
        <v>3</v>
      </c>
      <c r="C916" s="467">
        <f>SUM(C911:C915)</f>
        <v>6</v>
      </c>
      <c r="D916" s="482">
        <f>B916*C916</f>
        <v>18</v>
      </c>
    </row>
    <row r="917" spans="1:4" ht="15" thickBot="1">
      <c r="A917" s="760" t="s">
        <v>1774</v>
      </c>
      <c r="B917" s="761"/>
      <c r="C917" s="762"/>
      <c r="D917" s="483">
        <f>D903+D910+D916</f>
        <v>83</v>
      </c>
    </row>
    <row r="918" spans="1:4">
      <c r="A918" s="487"/>
      <c r="B918" s="488"/>
      <c r="C918" s="488"/>
      <c r="D918" s="489"/>
    </row>
    <row r="919" spans="1:4">
      <c r="A919" s="487"/>
      <c r="B919" s="488"/>
      <c r="C919" s="488"/>
      <c r="D919" s="489"/>
    </row>
    <row r="920" spans="1:4" ht="18.600000000000001" thickBot="1">
      <c r="A920" s="763" t="s">
        <v>1364</v>
      </c>
      <c r="B920" s="764"/>
      <c r="C920" s="764"/>
      <c r="D920" s="764"/>
    </row>
    <row r="921" spans="1:4" ht="29.4" thickBot="1">
      <c r="A921" s="441" t="s">
        <v>1770</v>
      </c>
      <c r="B921" s="442" t="s">
        <v>1180</v>
      </c>
      <c r="C921" s="443" t="s">
        <v>1181</v>
      </c>
      <c r="D921" s="444" t="s">
        <v>1771</v>
      </c>
    </row>
    <row r="922" spans="1:4" ht="15" thickBot="1">
      <c r="A922" s="445" t="s">
        <v>1772</v>
      </c>
      <c r="B922" s="446" t="s">
        <v>1726</v>
      </c>
      <c r="C922" s="447"/>
      <c r="D922" s="448"/>
    </row>
    <row r="923" spans="1:4">
      <c r="A923" s="450" t="s">
        <v>1188</v>
      </c>
      <c r="B923" s="765">
        <v>5</v>
      </c>
      <c r="C923" s="451"/>
      <c r="D923" s="452"/>
    </row>
    <row r="924" spans="1:4">
      <c r="A924" s="453" t="s">
        <v>1191</v>
      </c>
      <c r="B924" s="766"/>
      <c r="C924" s="454"/>
      <c r="D924" s="455"/>
    </row>
    <row r="925" spans="1:4">
      <c r="A925" s="456" t="s">
        <v>1192</v>
      </c>
      <c r="B925" s="766"/>
      <c r="C925" s="457">
        <v>6</v>
      </c>
      <c r="D925" s="458"/>
    </row>
    <row r="926" spans="1:4">
      <c r="A926" s="456" t="s">
        <v>1194</v>
      </c>
      <c r="B926" s="766"/>
      <c r="C926" s="457"/>
      <c r="D926" s="458"/>
    </row>
    <row r="927" spans="1:4">
      <c r="A927" s="453" t="s">
        <v>1195</v>
      </c>
      <c r="B927" s="766"/>
      <c r="C927" s="457">
        <v>0</v>
      </c>
      <c r="D927" s="459"/>
    </row>
    <row r="928" spans="1:4">
      <c r="A928" s="453" t="s">
        <v>1196</v>
      </c>
      <c r="B928" s="766"/>
      <c r="C928" s="457">
        <v>2</v>
      </c>
      <c r="D928" s="459"/>
    </row>
    <row r="929" spans="1:4">
      <c r="A929" s="453" t="s">
        <v>1215</v>
      </c>
      <c r="B929" s="766"/>
      <c r="C929" s="457">
        <v>2</v>
      </c>
      <c r="D929" s="459"/>
    </row>
    <row r="930" spans="1:4">
      <c r="A930" s="453" t="s">
        <v>1198</v>
      </c>
      <c r="B930" s="766"/>
      <c r="C930" s="454"/>
      <c r="D930" s="460"/>
    </row>
    <row r="931" spans="1:4">
      <c r="A931" s="456" t="s">
        <v>1199</v>
      </c>
      <c r="B931" s="766"/>
      <c r="C931" s="457">
        <v>0</v>
      </c>
      <c r="D931" s="459"/>
    </row>
    <row r="932" spans="1:4" ht="15" thickBot="1">
      <c r="A932" s="461" t="s">
        <v>1201</v>
      </c>
      <c r="B932" s="767"/>
      <c r="C932" s="462">
        <v>0</v>
      </c>
      <c r="D932" s="463"/>
    </row>
    <row r="933" spans="1:4" ht="15" thickBot="1">
      <c r="A933" s="464" t="s">
        <v>387</v>
      </c>
      <c r="B933" s="465">
        <v>5</v>
      </c>
      <c r="C933" s="466">
        <f>SUM(C923:C932)</f>
        <v>10</v>
      </c>
      <c r="D933" s="467">
        <f>B933*C933</f>
        <v>50</v>
      </c>
    </row>
    <row r="934" spans="1:4">
      <c r="A934" s="450" t="s">
        <v>1202</v>
      </c>
      <c r="B934" s="765">
        <v>5</v>
      </c>
      <c r="C934" s="468"/>
      <c r="D934" s="469"/>
    </row>
    <row r="935" spans="1:4" ht="27.6">
      <c r="A935" s="470" t="s">
        <v>1216</v>
      </c>
      <c r="B935" s="768"/>
      <c r="C935" s="457">
        <v>0</v>
      </c>
      <c r="D935" s="471"/>
    </row>
    <row r="936" spans="1:4" ht="27.6">
      <c r="A936" s="470" t="s">
        <v>1204</v>
      </c>
      <c r="B936" s="768"/>
      <c r="C936" s="457">
        <v>3</v>
      </c>
      <c r="D936" s="471"/>
    </row>
    <row r="937" spans="1:4">
      <c r="A937" s="470" t="s">
        <v>1206</v>
      </c>
      <c r="B937" s="768"/>
      <c r="C937" s="472">
        <v>0</v>
      </c>
      <c r="D937" s="471"/>
    </row>
    <row r="938" spans="1:4">
      <c r="A938" s="470" t="s">
        <v>1217</v>
      </c>
      <c r="B938" s="768"/>
      <c r="C938" s="472">
        <v>0</v>
      </c>
      <c r="D938" s="471"/>
    </row>
    <row r="939" spans="1:4" ht="15" thickBot="1">
      <c r="A939" s="473" t="s">
        <v>1208</v>
      </c>
      <c r="B939" s="769"/>
      <c r="C939" s="474">
        <v>0</v>
      </c>
      <c r="D939" s="475"/>
    </row>
    <row r="940" spans="1:4" ht="15" thickBot="1">
      <c r="A940" s="464" t="s">
        <v>387</v>
      </c>
      <c r="B940" s="465">
        <v>5</v>
      </c>
      <c r="C940" s="476">
        <f>SUM(C934:C939)</f>
        <v>3</v>
      </c>
      <c r="D940" s="477">
        <f>B940*C940</f>
        <v>15</v>
      </c>
    </row>
    <row r="941" spans="1:4">
      <c r="A941" s="450" t="s">
        <v>1209</v>
      </c>
      <c r="B941" s="765">
        <v>3</v>
      </c>
      <c r="C941" s="478"/>
      <c r="D941" s="479"/>
    </row>
    <row r="942" spans="1:4">
      <c r="A942" s="453" t="s">
        <v>1211</v>
      </c>
      <c r="B942" s="770"/>
      <c r="C942" s="457"/>
      <c r="D942" s="471"/>
    </row>
    <row r="943" spans="1:4">
      <c r="A943" s="456" t="s">
        <v>1212</v>
      </c>
      <c r="B943" s="770"/>
      <c r="C943" s="457">
        <v>6</v>
      </c>
      <c r="D943" s="471"/>
    </row>
    <row r="944" spans="1:4">
      <c r="A944" s="456" t="s">
        <v>1213</v>
      </c>
      <c r="B944" s="770"/>
      <c r="C944" s="457">
        <v>0</v>
      </c>
      <c r="D944" s="471"/>
    </row>
    <row r="945" spans="1:4" ht="15" thickBot="1">
      <c r="A945" s="461" t="s">
        <v>1214</v>
      </c>
      <c r="B945" s="770"/>
      <c r="C945" s="472">
        <v>0</v>
      </c>
      <c r="D945" s="471"/>
    </row>
    <row r="946" spans="1:4" ht="15" thickBot="1">
      <c r="A946" s="480" t="s">
        <v>387</v>
      </c>
      <c r="B946" s="481">
        <v>3</v>
      </c>
      <c r="C946" s="467">
        <f>SUM(C941:C945)</f>
        <v>6</v>
      </c>
      <c r="D946" s="482">
        <f>B946*C946</f>
        <v>18</v>
      </c>
    </row>
    <row r="947" spans="1:4" ht="15" thickBot="1">
      <c r="A947" s="760" t="s">
        <v>1774</v>
      </c>
      <c r="B947" s="761"/>
      <c r="C947" s="762"/>
      <c r="D947" s="483">
        <f>D933+D940+D946</f>
        <v>83</v>
      </c>
    </row>
    <row r="950" spans="1:4" ht="18.600000000000001" thickBot="1">
      <c r="A950" s="763" t="s">
        <v>1365</v>
      </c>
      <c r="B950" s="764"/>
      <c r="C950" s="764"/>
      <c r="D950" s="764"/>
    </row>
    <row r="951" spans="1:4" ht="29.4" thickBot="1">
      <c r="A951" s="441" t="s">
        <v>1770</v>
      </c>
      <c r="B951" s="442" t="s">
        <v>1180</v>
      </c>
      <c r="C951" s="443" t="s">
        <v>1181</v>
      </c>
      <c r="D951" s="444" t="s">
        <v>1771</v>
      </c>
    </row>
    <row r="952" spans="1:4" ht="15" thickBot="1">
      <c r="A952" s="445" t="s">
        <v>1772</v>
      </c>
      <c r="B952" s="446" t="s">
        <v>1726</v>
      </c>
      <c r="C952" s="447"/>
      <c r="D952" s="448"/>
    </row>
    <row r="953" spans="1:4">
      <c r="A953" s="450" t="s">
        <v>1188</v>
      </c>
      <c r="B953" s="765">
        <v>5</v>
      </c>
      <c r="C953" s="451"/>
      <c r="D953" s="452"/>
    </row>
    <row r="954" spans="1:4">
      <c r="A954" s="453" t="s">
        <v>1191</v>
      </c>
      <c r="B954" s="766"/>
      <c r="C954" s="454"/>
      <c r="D954" s="455"/>
    </row>
    <row r="955" spans="1:4">
      <c r="A955" s="456" t="s">
        <v>1192</v>
      </c>
      <c r="B955" s="766"/>
      <c r="C955" s="457">
        <v>6</v>
      </c>
      <c r="D955" s="458"/>
    </row>
    <row r="956" spans="1:4">
      <c r="A956" s="456" t="s">
        <v>1194</v>
      </c>
      <c r="B956" s="766"/>
      <c r="C956" s="457"/>
      <c r="D956" s="458"/>
    </row>
    <row r="957" spans="1:4">
      <c r="A957" s="453" t="s">
        <v>1195</v>
      </c>
      <c r="B957" s="766"/>
      <c r="C957" s="457">
        <v>0</v>
      </c>
      <c r="D957" s="459"/>
    </row>
    <row r="958" spans="1:4">
      <c r="A958" s="453" t="s">
        <v>1196</v>
      </c>
      <c r="B958" s="766"/>
      <c r="C958" s="457">
        <v>2</v>
      </c>
      <c r="D958" s="459"/>
    </row>
    <row r="959" spans="1:4">
      <c r="A959" s="453" t="s">
        <v>1215</v>
      </c>
      <c r="B959" s="766"/>
      <c r="C959" s="457">
        <v>2</v>
      </c>
      <c r="D959" s="459"/>
    </row>
    <row r="960" spans="1:4">
      <c r="A960" s="453" t="s">
        <v>1198</v>
      </c>
      <c r="B960" s="766"/>
      <c r="C960" s="454"/>
      <c r="D960" s="460"/>
    </row>
    <row r="961" spans="1:4">
      <c r="A961" s="456" t="s">
        <v>1199</v>
      </c>
      <c r="B961" s="766"/>
      <c r="C961" s="457">
        <v>0</v>
      </c>
      <c r="D961" s="459"/>
    </row>
    <row r="962" spans="1:4" ht="15" thickBot="1">
      <c r="A962" s="461" t="s">
        <v>1201</v>
      </c>
      <c r="B962" s="767"/>
      <c r="C962" s="462">
        <v>0</v>
      </c>
      <c r="D962" s="463"/>
    </row>
    <row r="963" spans="1:4" ht="15" thickBot="1">
      <c r="A963" s="464" t="s">
        <v>387</v>
      </c>
      <c r="B963" s="465">
        <v>5</v>
      </c>
      <c r="C963" s="466">
        <f>SUM(C953:C962)</f>
        <v>10</v>
      </c>
      <c r="D963" s="467">
        <f>B963*C963</f>
        <v>50</v>
      </c>
    </row>
    <row r="964" spans="1:4">
      <c r="A964" s="450" t="s">
        <v>1202</v>
      </c>
      <c r="B964" s="765">
        <v>5</v>
      </c>
      <c r="C964" s="468"/>
      <c r="D964" s="469"/>
    </row>
    <row r="965" spans="1:4" ht="27.6">
      <c r="A965" s="470" t="s">
        <v>1216</v>
      </c>
      <c r="B965" s="768"/>
      <c r="C965" s="457">
        <v>0</v>
      </c>
      <c r="D965" s="471"/>
    </row>
    <row r="966" spans="1:4" ht="27.6">
      <c r="A966" s="470" t="s">
        <v>1204</v>
      </c>
      <c r="B966" s="768"/>
      <c r="C966" s="457">
        <v>3</v>
      </c>
      <c r="D966" s="471"/>
    </row>
    <row r="967" spans="1:4">
      <c r="A967" s="470" t="s">
        <v>1206</v>
      </c>
      <c r="B967" s="768"/>
      <c r="C967" s="472">
        <v>0</v>
      </c>
      <c r="D967" s="471"/>
    </row>
    <row r="968" spans="1:4">
      <c r="A968" s="470" t="s">
        <v>1217</v>
      </c>
      <c r="B968" s="768"/>
      <c r="C968" s="472">
        <v>0</v>
      </c>
      <c r="D968" s="471"/>
    </row>
    <row r="969" spans="1:4" ht="15" thickBot="1">
      <c r="A969" s="473" t="s">
        <v>1208</v>
      </c>
      <c r="B969" s="769"/>
      <c r="C969" s="474">
        <v>0</v>
      </c>
      <c r="D969" s="475"/>
    </row>
    <row r="970" spans="1:4" ht="15" thickBot="1">
      <c r="A970" s="464" t="s">
        <v>387</v>
      </c>
      <c r="B970" s="465">
        <v>5</v>
      </c>
      <c r="C970" s="476">
        <f>SUM(C964:C969)</f>
        <v>3</v>
      </c>
      <c r="D970" s="477">
        <f>B970*C970</f>
        <v>15</v>
      </c>
    </row>
    <row r="971" spans="1:4">
      <c r="A971" s="450" t="s">
        <v>1209</v>
      </c>
      <c r="B971" s="765">
        <v>3</v>
      </c>
      <c r="C971" s="478"/>
      <c r="D971" s="479"/>
    </row>
    <row r="972" spans="1:4">
      <c r="A972" s="453" t="s">
        <v>1211</v>
      </c>
      <c r="B972" s="770"/>
      <c r="C972" s="457"/>
      <c r="D972" s="471"/>
    </row>
    <row r="973" spans="1:4">
      <c r="A973" s="456" t="s">
        <v>1212</v>
      </c>
      <c r="B973" s="770"/>
      <c r="C973" s="457">
        <v>6</v>
      </c>
      <c r="D973" s="471"/>
    </row>
    <row r="974" spans="1:4">
      <c r="A974" s="456" t="s">
        <v>1213</v>
      </c>
      <c r="B974" s="770"/>
      <c r="C974" s="457">
        <v>0</v>
      </c>
      <c r="D974" s="471"/>
    </row>
    <row r="975" spans="1:4" ht="15" thickBot="1">
      <c r="A975" s="461" t="s">
        <v>1214</v>
      </c>
      <c r="B975" s="770"/>
      <c r="C975" s="472">
        <v>0</v>
      </c>
      <c r="D975" s="471"/>
    </row>
    <row r="976" spans="1:4" ht="15" thickBot="1">
      <c r="A976" s="480" t="s">
        <v>387</v>
      </c>
      <c r="B976" s="481">
        <v>3</v>
      </c>
      <c r="C976" s="467">
        <f>SUM(C971:C975)</f>
        <v>6</v>
      </c>
      <c r="D976" s="482">
        <f>B976*C976</f>
        <v>18</v>
      </c>
    </row>
    <row r="977" spans="1:4" ht="15" thickBot="1">
      <c r="A977" s="760" t="s">
        <v>1774</v>
      </c>
      <c r="B977" s="761"/>
      <c r="C977" s="762"/>
      <c r="D977" s="483">
        <f>D963+D970+D976</f>
        <v>83</v>
      </c>
    </row>
    <row r="980" spans="1:4" ht="18.600000000000001" thickBot="1">
      <c r="A980" s="763" t="s">
        <v>1366</v>
      </c>
      <c r="B980" s="764"/>
      <c r="C980" s="764"/>
      <c r="D980" s="764"/>
    </row>
    <row r="981" spans="1:4" ht="29.4" thickBot="1">
      <c r="A981" s="441" t="s">
        <v>1770</v>
      </c>
      <c r="B981" s="442" t="s">
        <v>1180</v>
      </c>
      <c r="C981" s="443" t="s">
        <v>1181</v>
      </c>
      <c r="D981" s="444" t="s">
        <v>1771</v>
      </c>
    </row>
    <row r="982" spans="1:4" ht="15" thickBot="1">
      <c r="A982" s="445" t="s">
        <v>1772</v>
      </c>
      <c r="B982" s="446" t="s">
        <v>1726</v>
      </c>
      <c r="C982" s="447"/>
      <c r="D982" s="448"/>
    </row>
    <row r="983" spans="1:4">
      <c r="A983" s="450" t="s">
        <v>1188</v>
      </c>
      <c r="B983" s="765">
        <v>5</v>
      </c>
      <c r="C983" s="451"/>
      <c r="D983" s="452"/>
    </row>
    <row r="984" spans="1:4">
      <c r="A984" s="453" t="s">
        <v>1191</v>
      </c>
      <c r="B984" s="766"/>
      <c r="C984" s="454"/>
      <c r="D984" s="455"/>
    </row>
    <row r="985" spans="1:4">
      <c r="A985" s="456" t="s">
        <v>1192</v>
      </c>
      <c r="B985" s="766"/>
      <c r="C985" s="457">
        <v>6</v>
      </c>
      <c r="D985" s="458"/>
    </row>
    <row r="986" spans="1:4">
      <c r="A986" s="456" t="s">
        <v>1194</v>
      </c>
      <c r="B986" s="766"/>
      <c r="C986" s="457"/>
      <c r="D986" s="458"/>
    </row>
    <row r="987" spans="1:4">
      <c r="A987" s="453" t="s">
        <v>1195</v>
      </c>
      <c r="B987" s="766"/>
      <c r="C987" s="457">
        <v>0</v>
      </c>
      <c r="D987" s="459"/>
    </row>
    <row r="988" spans="1:4">
      <c r="A988" s="453" t="s">
        <v>1196</v>
      </c>
      <c r="B988" s="766"/>
      <c r="C988" s="457">
        <v>0</v>
      </c>
      <c r="D988" s="459"/>
    </row>
    <row r="989" spans="1:4">
      <c r="A989" s="453" t="s">
        <v>1215</v>
      </c>
      <c r="B989" s="766"/>
      <c r="C989" s="457">
        <v>0</v>
      </c>
      <c r="D989" s="459"/>
    </row>
    <row r="990" spans="1:4">
      <c r="A990" s="453" t="s">
        <v>1198</v>
      </c>
      <c r="B990" s="766"/>
      <c r="C990" s="454"/>
      <c r="D990" s="460"/>
    </row>
    <row r="991" spans="1:4">
      <c r="A991" s="456" t="s">
        <v>1199</v>
      </c>
      <c r="B991" s="766"/>
      <c r="C991" s="457">
        <v>4</v>
      </c>
      <c r="D991" s="459"/>
    </row>
    <row r="992" spans="1:4" ht="15" thickBot="1">
      <c r="A992" s="461" t="s">
        <v>1201</v>
      </c>
      <c r="B992" s="767"/>
      <c r="C992" s="462">
        <v>0</v>
      </c>
      <c r="D992" s="463"/>
    </row>
    <row r="993" spans="1:4" ht="15" thickBot="1">
      <c r="A993" s="464" t="s">
        <v>387</v>
      </c>
      <c r="B993" s="465">
        <v>5</v>
      </c>
      <c r="C993" s="466">
        <f>SUM(C983:C992)</f>
        <v>10</v>
      </c>
      <c r="D993" s="467">
        <f>B993*C993</f>
        <v>50</v>
      </c>
    </row>
    <row r="994" spans="1:4">
      <c r="A994" s="450" t="s">
        <v>1202</v>
      </c>
      <c r="B994" s="765">
        <v>5</v>
      </c>
      <c r="C994" s="468"/>
      <c r="D994" s="469"/>
    </row>
    <row r="995" spans="1:4" ht="27.6">
      <c r="A995" s="470" t="s">
        <v>1216</v>
      </c>
      <c r="B995" s="768"/>
      <c r="C995" s="457">
        <v>0</v>
      </c>
      <c r="D995" s="471"/>
    </row>
    <row r="996" spans="1:4" ht="27.6">
      <c r="A996" s="470" t="s">
        <v>1204</v>
      </c>
      <c r="B996" s="768"/>
      <c r="C996" s="457">
        <v>3</v>
      </c>
      <c r="D996" s="471"/>
    </row>
    <row r="997" spans="1:4">
      <c r="A997" s="470" t="s">
        <v>1206</v>
      </c>
      <c r="B997" s="768"/>
      <c r="C997" s="472">
        <v>0</v>
      </c>
      <c r="D997" s="471"/>
    </row>
    <row r="998" spans="1:4">
      <c r="A998" s="470" t="s">
        <v>1217</v>
      </c>
      <c r="B998" s="768"/>
      <c r="C998" s="472">
        <v>0</v>
      </c>
      <c r="D998" s="471"/>
    </row>
    <row r="999" spans="1:4" ht="15" thickBot="1">
      <c r="A999" s="473" t="s">
        <v>1208</v>
      </c>
      <c r="B999" s="769"/>
      <c r="C999" s="474">
        <v>0</v>
      </c>
      <c r="D999" s="475"/>
    </row>
    <row r="1000" spans="1:4" ht="15" thickBot="1">
      <c r="A1000" s="464" t="s">
        <v>387</v>
      </c>
      <c r="B1000" s="465">
        <v>5</v>
      </c>
      <c r="C1000" s="476">
        <f>SUM(C994:C999)</f>
        <v>3</v>
      </c>
      <c r="D1000" s="477">
        <f>B1000*C1000</f>
        <v>15</v>
      </c>
    </row>
    <row r="1001" spans="1:4">
      <c r="A1001" s="450" t="s">
        <v>1209</v>
      </c>
      <c r="B1001" s="765">
        <v>3</v>
      </c>
      <c r="C1001" s="478"/>
      <c r="D1001" s="479"/>
    </row>
    <row r="1002" spans="1:4">
      <c r="A1002" s="453" t="s">
        <v>1211</v>
      </c>
      <c r="B1002" s="770"/>
      <c r="C1002" s="457"/>
      <c r="D1002" s="471"/>
    </row>
    <row r="1003" spans="1:4">
      <c r="A1003" s="456" t="s">
        <v>1212</v>
      </c>
      <c r="B1003" s="770"/>
      <c r="C1003" s="457">
        <v>0</v>
      </c>
      <c r="D1003" s="471"/>
    </row>
    <row r="1004" spans="1:4">
      <c r="A1004" s="456" t="s">
        <v>1213</v>
      </c>
      <c r="B1004" s="770"/>
      <c r="C1004" s="457">
        <v>4</v>
      </c>
      <c r="D1004" s="471"/>
    </row>
    <row r="1005" spans="1:4" ht="15" thickBot="1">
      <c r="A1005" s="461" t="s">
        <v>1214</v>
      </c>
      <c r="B1005" s="770"/>
      <c r="C1005" s="472">
        <v>0</v>
      </c>
      <c r="D1005" s="471"/>
    </row>
    <row r="1006" spans="1:4" ht="15" thickBot="1">
      <c r="A1006" s="480" t="s">
        <v>387</v>
      </c>
      <c r="B1006" s="481">
        <v>3</v>
      </c>
      <c r="C1006" s="467">
        <f>SUM(C1001:C1005)</f>
        <v>4</v>
      </c>
      <c r="D1006" s="482">
        <f>B1006*C1006</f>
        <v>12</v>
      </c>
    </row>
    <row r="1007" spans="1:4" ht="15" thickBot="1">
      <c r="A1007" s="760" t="s">
        <v>1774</v>
      </c>
      <c r="B1007" s="761"/>
      <c r="C1007" s="762"/>
      <c r="D1007" s="483">
        <f>D993+D1000+D1006</f>
        <v>77</v>
      </c>
    </row>
    <row r="1010" spans="1:4" ht="18.600000000000001" thickBot="1">
      <c r="A1010" s="763" t="s">
        <v>1367</v>
      </c>
      <c r="B1010" s="764"/>
      <c r="C1010" s="764"/>
      <c r="D1010" s="764"/>
    </row>
    <row r="1011" spans="1:4" ht="29.4" thickBot="1">
      <c r="A1011" s="441" t="s">
        <v>1770</v>
      </c>
      <c r="B1011" s="442" t="s">
        <v>1180</v>
      </c>
      <c r="C1011" s="443" t="s">
        <v>1181</v>
      </c>
      <c r="D1011" s="444" t="s">
        <v>1771</v>
      </c>
    </row>
    <row r="1012" spans="1:4" ht="15" thickBot="1">
      <c r="A1012" s="445" t="s">
        <v>1772</v>
      </c>
      <c r="B1012" s="446" t="s">
        <v>1726</v>
      </c>
      <c r="C1012" s="447"/>
      <c r="D1012" s="448"/>
    </row>
    <row r="1013" spans="1:4">
      <c r="A1013" s="450" t="s">
        <v>1188</v>
      </c>
      <c r="B1013" s="765">
        <v>5</v>
      </c>
      <c r="C1013" s="451"/>
      <c r="D1013" s="452"/>
    </row>
    <row r="1014" spans="1:4">
      <c r="A1014" s="453" t="s">
        <v>1191</v>
      </c>
      <c r="B1014" s="766"/>
      <c r="C1014" s="454"/>
      <c r="D1014" s="455"/>
    </row>
    <row r="1015" spans="1:4">
      <c r="A1015" s="456" t="s">
        <v>1192</v>
      </c>
      <c r="B1015" s="766"/>
      <c r="C1015" s="457">
        <v>0</v>
      </c>
      <c r="D1015" s="458"/>
    </row>
    <row r="1016" spans="1:4">
      <c r="A1016" s="456" t="s">
        <v>1194</v>
      </c>
      <c r="B1016" s="766"/>
      <c r="C1016" s="457"/>
      <c r="D1016" s="458"/>
    </row>
    <row r="1017" spans="1:4">
      <c r="A1017" s="453" t="s">
        <v>1195</v>
      </c>
      <c r="B1017" s="766"/>
      <c r="C1017" s="457">
        <v>5</v>
      </c>
      <c r="D1017" s="459"/>
    </row>
    <row r="1018" spans="1:4">
      <c r="A1018" s="453" t="s">
        <v>1196</v>
      </c>
      <c r="B1018" s="766"/>
      <c r="C1018" s="457">
        <v>2</v>
      </c>
      <c r="D1018" s="459"/>
    </row>
    <row r="1019" spans="1:4">
      <c r="A1019" s="453" t="s">
        <v>1215</v>
      </c>
      <c r="B1019" s="766"/>
      <c r="C1019" s="457">
        <v>2</v>
      </c>
      <c r="D1019" s="459"/>
    </row>
    <row r="1020" spans="1:4">
      <c r="A1020" s="453" t="s">
        <v>1198</v>
      </c>
      <c r="B1020" s="766"/>
      <c r="C1020" s="454"/>
      <c r="D1020" s="460"/>
    </row>
    <row r="1021" spans="1:4">
      <c r="A1021" s="456" t="s">
        <v>1199</v>
      </c>
      <c r="B1021" s="766"/>
      <c r="C1021" s="457">
        <v>0</v>
      </c>
      <c r="D1021" s="459"/>
    </row>
    <row r="1022" spans="1:4" ht="15" thickBot="1">
      <c r="A1022" s="461" t="s">
        <v>1201</v>
      </c>
      <c r="B1022" s="767"/>
      <c r="C1022" s="462">
        <v>0</v>
      </c>
      <c r="D1022" s="463"/>
    </row>
    <row r="1023" spans="1:4" ht="15" thickBot="1">
      <c r="A1023" s="464" t="s">
        <v>387</v>
      </c>
      <c r="B1023" s="465">
        <v>5</v>
      </c>
      <c r="C1023" s="466">
        <f>SUM(C1013:C1022)</f>
        <v>9</v>
      </c>
      <c r="D1023" s="467">
        <f>B1023*C1023</f>
        <v>45</v>
      </c>
    </row>
    <row r="1024" spans="1:4">
      <c r="A1024" s="450" t="s">
        <v>1202</v>
      </c>
      <c r="B1024" s="765">
        <v>5</v>
      </c>
      <c r="C1024" s="468"/>
      <c r="D1024" s="469"/>
    </row>
    <row r="1025" spans="1:4" ht="27.6">
      <c r="A1025" s="470" t="s">
        <v>1216</v>
      </c>
      <c r="B1025" s="768"/>
      <c r="C1025" s="457">
        <v>0</v>
      </c>
      <c r="D1025" s="471"/>
    </row>
    <row r="1026" spans="1:4" ht="27.6">
      <c r="A1026" s="470" t="s">
        <v>1204</v>
      </c>
      <c r="B1026" s="768"/>
      <c r="C1026" s="457">
        <v>3</v>
      </c>
      <c r="D1026" s="471"/>
    </row>
    <row r="1027" spans="1:4">
      <c r="A1027" s="470" t="s">
        <v>1206</v>
      </c>
      <c r="B1027" s="768"/>
      <c r="C1027" s="472">
        <v>0</v>
      </c>
      <c r="D1027" s="471"/>
    </row>
    <row r="1028" spans="1:4">
      <c r="A1028" s="470" t="s">
        <v>1217</v>
      </c>
      <c r="B1028" s="768"/>
      <c r="C1028" s="472">
        <v>0</v>
      </c>
      <c r="D1028" s="471"/>
    </row>
    <row r="1029" spans="1:4" ht="15" thickBot="1">
      <c r="A1029" s="473" t="s">
        <v>1208</v>
      </c>
      <c r="B1029" s="769"/>
      <c r="C1029" s="474">
        <v>0</v>
      </c>
      <c r="D1029" s="475"/>
    </row>
    <row r="1030" spans="1:4" ht="15" thickBot="1">
      <c r="A1030" s="464" t="s">
        <v>387</v>
      </c>
      <c r="B1030" s="465">
        <v>5</v>
      </c>
      <c r="C1030" s="476">
        <f>SUM(C1024:C1029)</f>
        <v>3</v>
      </c>
      <c r="D1030" s="477">
        <f>B1030*C1030</f>
        <v>15</v>
      </c>
    </row>
    <row r="1031" spans="1:4">
      <c r="A1031" s="450" t="s">
        <v>1209</v>
      </c>
      <c r="B1031" s="765">
        <v>3</v>
      </c>
      <c r="C1031" s="478"/>
      <c r="D1031" s="479"/>
    </row>
    <row r="1032" spans="1:4">
      <c r="A1032" s="453" t="s">
        <v>1211</v>
      </c>
      <c r="B1032" s="770"/>
      <c r="C1032" s="457"/>
      <c r="D1032" s="471"/>
    </row>
    <row r="1033" spans="1:4">
      <c r="A1033" s="456" t="s">
        <v>1212</v>
      </c>
      <c r="B1033" s="770"/>
      <c r="C1033" s="457">
        <v>0</v>
      </c>
      <c r="D1033" s="471"/>
    </row>
    <row r="1034" spans="1:4">
      <c r="A1034" s="456" t="s">
        <v>1213</v>
      </c>
      <c r="B1034" s="770"/>
      <c r="C1034" s="457">
        <v>4</v>
      </c>
      <c r="D1034" s="471"/>
    </row>
    <row r="1035" spans="1:4" ht="15" thickBot="1">
      <c r="A1035" s="461" t="s">
        <v>1214</v>
      </c>
      <c r="B1035" s="770"/>
      <c r="C1035" s="472">
        <v>0</v>
      </c>
      <c r="D1035" s="471"/>
    </row>
    <row r="1036" spans="1:4" ht="15" thickBot="1">
      <c r="A1036" s="480" t="s">
        <v>387</v>
      </c>
      <c r="B1036" s="481">
        <v>3</v>
      </c>
      <c r="C1036" s="467">
        <f>SUM(C1031:C1035)</f>
        <v>4</v>
      </c>
      <c r="D1036" s="482">
        <f>B1036*C1036</f>
        <v>12</v>
      </c>
    </row>
    <row r="1037" spans="1:4" ht="15" thickBot="1">
      <c r="A1037" s="760" t="s">
        <v>1774</v>
      </c>
      <c r="B1037" s="761"/>
      <c r="C1037" s="762"/>
      <c r="D1037" s="483">
        <f>D1023+D1030+D1036</f>
        <v>72</v>
      </c>
    </row>
    <row r="1038" spans="1:4">
      <c r="A1038" s="487"/>
      <c r="B1038" s="488"/>
      <c r="C1038" s="488"/>
      <c r="D1038" s="489"/>
    </row>
    <row r="1040" spans="1:4" ht="18.600000000000001" thickBot="1">
      <c r="A1040" s="781" t="s">
        <v>2127</v>
      </c>
      <c r="B1040" s="782"/>
      <c r="C1040" s="782"/>
      <c r="D1040" s="782"/>
    </row>
    <row r="1041" spans="1:4" ht="29.4" thickBot="1">
      <c r="A1041" s="441" t="s">
        <v>1770</v>
      </c>
      <c r="B1041" s="442" t="s">
        <v>1180</v>
      </c>
      <c r="C1041" s="443" t="s">
        <v>1181</v>
      </c>
      <c r="D1041" s="444" t="s">
        <v>1771</v>
      </c>
    </row>
    <row r="1042" spans="1:4" ht="15" thickBot="1">
      <c r="A1042" s="445" t="s">
        <v>1772</v>
      </c>
      <c r="B1042" s="446" t="s">
        <v>1726</v>
      </c>
      <c r="C1042" s="447"/>
      <c r="D1042" s="448"/>
    </row>
    <row r="1043" spans="1:4">
      <c r="A1043" s="450" t="s">
        <v>1188</v>
      </c>
      <c r="B1043" s="765">
        <v>5</v>
      </c>
      <c r="C1043" s="451"/>
      <c r="D1043" s="452"/>
    </row>
    <row r="1044" spans="1:4">
      <c r="A1044" s="453" t="s">
        <v>1191</v>
      </c>
      <c r="B1044" s="766"/>
      <c r="C1044" s="454"/>
      <c r="D1044" s="455"/>
    </row>
    <row r="1045" spans="1:4">
      <c r="A1045" s="456" t="s">
        <v>1192</v>
      </c>
      <c r="B1045" s="766"/>
      <c r="C1045" s="457">
        <v>0</v>
      </c>
      <c r="D1045" s="458"/>
    </row>
    <row r="1046" spans="1:4">
      <c r="A1046" s="456" t="s">
        <v>1194</v>
      </c>
      <c r="B1046" s="766"/>
      <c r="C1046" s="457"/>
      <c r="D1046" s="458"/>
    </row>
    <row r="1047" spans="1:4">
      <c r="A1047" s="453" t="s">
        <v>1195</v>
      </c>
      <c r="B1047" s="766"/>
      <c r="C1047" s="457">
        <v>5</v>
      </c>
      <c r="D1047" s="459"/>
    </row>
    <row r="1048" spans="1:4">
      <c r="A1048" s="453" t="s">
        <v>1196</v>
      </c>
      <c r="B1048" s="766"/>
      <c r="C1048" s="457">
        <v>2</v>
      </c>
      <c r="D1048" s="459"/>
    </row>
    <row r="1049" spans="1:4">
      <c r="A1049" s="453" t="s">
        <v>1215</v>
      </c>
      <c r="B1049" s="766"/>
      <c r="C1049" s="457">
        <v>2</v>
      </c>
      <c r="D1049" s="459"/>
    </row>
    <row r="1050" spans="1:4">
      <c r="A1050" s="453" t="s">
        <v>1198</v>
      </c>
      <c r="B1050" s="766"/>
      <c r="C1050" s="454"/>
      <c r="D1050" s="460"/>
    </row>
    <row r="1051" spans="1:4">
      <c r="A1051" s="456" t="s">
        <v>1199</v>
      </c>
      <c r="B1051" s="766"/>
      <c r="C1051" s="457">
        <v>0</v>
      </c>
      <c r="D1051" s="459"/>
    </row>
    <row r="1052" spans="1:4" ht="15" thickBot="1">
      <c r="A1052" s="461" t="s">
        <v>1201</v>
      </c>
      <c r="B1052" s="767"/>
      <c r="C1052" s="462">
        <v>0</v>
      </c>
      <c r="D1052" s="463"/>
    </row>
    <row r="1053" spans="1:4" ht="15" thickBot="1">
      <c r="A1053" s="464" t="s">
        <v>387</v>
      </c>
      <c r="B1053" s="465">
        <v>5</v>
      </c>
      <c r="C1053" s="466">
        <f>SUM(C1043:C1052)</f>
        <v>9</v>
      </c>
      <c r="D1053" s="467">
        <f>B1053*C1053</f>
        <v>45</v>
      </c>
    </row>
    <row r="1054" spans="1:4">
      <c r="A1054" s="450" t="s">
        <v>1202</v>
      </c>
      <c r="B1054" s="765">
        <v>5</v>
      </c>
      <c r="C1054" s="468"/>
      <c r="D1054" s="469"/>
    </row>
    <row r="1055" spans="1:4" ht="27.6">
      <c r="A1055" s="470" t="s">
        <v>1216</v>
      </c>
      <c r="B1055" s="768"/>
      <c r="C1055" s="457">
        <v>0</v>
      </c>
      <c r="D1055" s="471"/>
    </row>
    <row r="1056" spans="1:4" ht="27.6">
      <c r="A1056" s="470" t="s">
        <v>1204</v>
      </c>
      <c r="B1056" s="768"/>
      <c r="C1056" s="457">
        <v>0</v>
      </c>
      <c r="D1056" s="471"/>
    </row>
    <row r="1057" spans="1:4">
      <c r="A1057" s="470" t="s">
        <v>1206</v>
      </c>
      <c r="B1057" s="768"/>
      <c r="C1057" s="472">
        <v>0</v>
      </c>
      <c r="D1057" s="471"/>
    </row>
    <row r="1058" spans="1:4">
      <c r="A1058" s="470" t="s">
        <v>1217</v>
      </c>
      <c r="B1058" s="768"/>
      <c r="C1058" s="472">
        <v>0</v>
      </c>
      <c r="D1058" s="471"/>
    </row>
    <row r="1059" spans="1:4" ht="15" thickBot="1">
      <c r="A1059" s="473" t="s">
        <v>1208</v>
      </c>
      <c r="B1059" s="769"/>
      <c r="C1059" s="474">
        <v>0</v>
      </c>
      <c r="D1059" s="475"/>
    </row>
    <row r="1060" spans="1:4" ht="15" thickBot="1">
      <c r="A1060" s="464" t="s">
        <v>387</v>
      </c>
      <c r="B1060" s="465">
        <v>5</v>
      </c>
      <c r="C1060" s="476">
        <f>SUM(C1054:C1059)</f>
        <v>0</v>
      </c>
      <c r="D1060" s="477">
        <f>B1060*C1060</f>
        <v>0</v>
      </c>
    </row>
    <row r="1061" spans="1:4">
      <c r="A1061" s="450" t="s">
        <v>1209</v>
      </c>
      <c r="B1061" s="765">
        <v>3</v>
      </c>
      <c r="C1061" s="478"/>
      <c r="D1061" s="479"/>
    </row>
    <row r="1062" spans="1:4">
      <c r="A1062" s="453" t="s">
        <v>1211</v>
      </c>
      <c r="B1062" s="770"/>
      <c r="C1062" s="457"/>
      <c r="D1062" s="471"/>
    </row>
    <row r="1063" spans="1:4">
      <c r="A1063" s="456" t="s">
        <v>1212</v>
      </c>
      <c r="B1063" s="770"/>
      <c r="C1063" s="457">
        <v>6</v>
      </c>
      <c r="D1063" s="471"/>
    </row>
    <row r="1064" spans="1:4">
      <c r="A1064" s="456" t="s">
        <v>1213</v>
      </c>
      <c r="B1064" s="770"/>
      <c r="C1064" s="457">
        <v>0</v>
      </c>
      <c r="D1064" s="471"/>
    </row>
    <row r="1065" spans="1:4" ht="15" thickBot="1">
      <c r="A1065" s="461" t="s">
        <v>1214</v>
      </c>
      <c r="B1065" s="770"/>
      <c r="C1065" s="472">
        <v>0</v>
      </c>
      <c r="D1065" s="471"/>
    </row>
    <row r="1066" spans="1:4" ht="15" thickBot="1">
      <c r="A1066" s="480" t="s">
        <v>387</v>
      </c>
      <c r="B1066" s="481">
        <v>3</v>
      </c>
      <c r="C1066" s="467">
        <f>SUM(C1061:C1065)</f>
        <v>6</v>
      </c>
      <c r="D1066" s="482">
        <f>B1066*C1066</f>
        <v>18</v>
      </c>
    </row>
    <row r="1067" spans="1:4" ht="15" thickBot="1">
      <c r="A1067" s="760" t="s">
        <v>1774</v>
      </c>
      <c r="B1067" s="761"/>
      <c r="C1067" s="762"/>
      <c r="D1067" s="483">
        <f>D1053+D1060+D1066</f>
        <v>63</v>
      </c>
    </row>
    <row r="1070" spans="1:4" ht="54.6" thickBot="1">
      <c r="A1070" s="698" t="s">
        <v>2128</v>
      </c>
      <c r="B1070" s="699"/>
      <c r="C1070" s="699"/>
      <c r="D1070" s="699"/>
    </row>
    <row r="1071" spans="1:4" ht="29.4" thickBot="1">
      <c r="A1071" s="441" t="s">
        <v>1770</v>
      </c>
      <c r="B1071" s="442" t="s">
        <v>1180</v>
      </c>
      <c r="C1071" s="443" t="s">
        <v>1181</v>
      </c>
      <c r="D1071" s="444" t="s">
        <v>1771</v>
      </c>
    </row>
    <row r="1072" spans="1:4" ht="15" thickBot="1">
      <c r="A1072" s="445" t="s">
        <v>1772</v>
      </c>
      <c r="B1072" s="446" t="s">
        <v>1726</v>
      </c>
      <c r="C1072" s="447"/>
      <c r="D1072" s="448"/>
    </row>
    <row r="1073" spans="1:4">
      <c r="A1073" s="450" t="s">
        <v>1188</v>
      </c>
      <c r="B1073" s="765">
        <v>5</v>
      </c>
      <c r="C1073" s="451"/>
      <c r="D1073" s="452"/>
    </row>
    <row r="1074" spans="1:4">
      <c r="A1074" s="453" t="s">
        <v>1191</v>
      </c>
      <c r="B1074" s="766"/>
      <c r="C1074" s="454"/>
      <c r="D1074" s="455"/>
    </row>
    <row r="1075" spans="1:4">
      <c r="A1075" s="456" t="s">
        <v>1192</v>
      </c>
      <c r="B1075" s="766"/>
      <c r="C1075" s="457">
        <v>0</v>
      </c>
      <c r="D1075" s="458"/>
    </row>
    <row r="1076" spans="1:4">
      <c r="A1076" s="456" t="s">
        <v>1194</v>
      </c>
      <c r="B1076" s="766"/>
      <c r="C1076" s="457"/>
      <c r="D1076" s="458"/>
    </row>
    <row r="1077" spans="1:4">
      <c r="A1077" s="453" t="s">
        <v>1195</v>
      </c>
      <c r="B1077" s="766"/>
      <c r="C1077" s="457">
        <v>5</v>
      </c>
      <c r="D1077" s="459"/>
    </row>
    <row r="1078" spans="1:4">
      <c r="A1078" s="453" t="s">
        <v>1196</v>
      </c>
      <c r="B1078" s="766"/>
      <c r="C1078" s="457">
        <v>2</v>
      </c>
      <c r="D1078" s="459"/>
    </row>
    <row r="1079" spans="1:4">
      <c r="A1079" s="453" t="s">
        <v>1215</v>
      </c>
      <c r="B1079" s="766"/>
      <c r="C1079" s="457">
        <v>2</v>
      </c>
      <c r="D1079" s="459"/>
    </row>
    <row r="1080" spans="1:4">
      <c r="A1080" s="453" t="s">
        <v>1198</v>
      </c>
      <c r="B1080" s="766"/>
      <c r="C1080" s="454"/>
      <c r="D1080" s="460"/>
    </row>
    <row r="1081" spans="1:4">
      <c r="A1081" s="456" t="s">
        <v>1199</v>
      </c>
      <c r="B1081" s="766"/>
      <c r="C1081" s="457">
        <v>0</v>
      </c>
      <c r="D1081" s="459"/>
    </row>
    <row r="1082" spans="1:4" ht="15" thickBot="1">
      <c r="A1082" s="461" t="s">
        <v>1201</v>
      </c>
      <c r="B1082" s="767"/>
      <c r="C1082" s="462">
        <v>0</v>
      </c>
      <c r="D1082" s="463"/>
    </row>
    <row r="1083" spans="1:4" ht="15" thickBot="1">
      <c r="A1083" s="464" t="s">
        <v>387</v>
      </c>
      <c r="B1083" s="465">
        <v>5</v>
      </c>
      <c r="C1083" s="466">
        <f>SUM(C1073:C1082)</f>
        <v>9</v>
      </c>
      <c r="D1083" s="467">
        <f>B1083*C1083</f>
        <v>45</v>
      </c>
    </row>
    <row r="1084" spans="1:4">
      <c r="A1084" s="450" t="s">
        <v>1202</v>
      </c>
      <c r="B1084" s="765">
        <v>5</v>
      </c>
      <c r="C1084" s="468"/>
      <c r="D1084" s="469"/>
    </row>
    <row r="1085" spans="1:4" ht="27.6">
      <c r="A1085" s="470" t="s">
        <v>1216</v>
      </c>
      <c r="B1085" s="768"/>
      <c r="C1085" s="457">
        <v>0</v>
      </c>
      <c r="D1085" s="471"/>
    </row>
    <row r="1086" spans="1:4" ht="27.6">
      <c r="A1086" s="470" t="s">
        <v>1204</v>
      </c>
      <c r="B1086" s="768"/>
      <c r="C1086" s="457">
        <v>0</v>
      </c>
      <c r="D1086" s="471"/>
    </row>
    <row r="1087" spans="1:4">
      <c r="A1087" s="470" t="s">
        <v>1206</v>
      </c>
      <c r="B1087" s="768"/>
      <c r="C1087" s="472">
        <v>0</v>
      </c>
      <c r="D1087" s="471"/>
    </row>
    <row r="1088" spans="1:4">
      <c r="A1088" s="470" t="s">
        <v>1217</v>
      </c>
      <c r="B1088" s="768"/>
      <c r="C1088" s="472">
        <v>0</v>
      </c>
      <c r="D1088" s="471"/>
    </row>
    <row r="1089" spans="1:4" ht="15" thickBot="1">
      <c r="A1089" s="473" t="s">
        <v>1208</v>
      </c>
      <c r="B1089" s="769"/>
      <c r="C1089" s="474">
        <v>0</v>
      </c>
      <c r="D1089" s="475"/>
    </row>
    <row r="1090" spans="1:4" ht="15" thickBot="1">
      <c r="A1090" s="464" t="s">
        <v>387</v>
      </c>
      <c r="B1090" s="465">
        <v>5</v>
      </c>
      <c r="C1090" s="476">
        <f>SUM(C1084:C1089)</f>
        <v>0</v>
      </c>
      <c r="D1090" s="477">
        <f>B1090*C1090</f>
        <v>0</v>
      </c>
    </row>
    <row r="1091" spans="1:4">
      <c r="A1091" s="450" t="s">
        <v>1209</v>
      </c>
      <c r="B1091" s="765">
        <v>3</v>
      </c>
      <c r="C1091" s="478"/>
      <c r="D1091" s="479"/>
    </row>
    <row r="1092" spans="1:4">
      <c r="A1092" s="453" t="s">
        <v>1211</v>
      </c>
      <c r="B1092" s="770"/>
      <c r="C1092" s="457"/>
      <c r="D1092" s="471"/>
    </row>
    <row r="1093" spans="1:4">
      <c r="A1093" s="456" t="s">
        <v>1212</v>
      </c>
      <c r="B1093" s="770"/>
      <c r="C1093" s="457">
        <v>6</v>
      </c>
      <c r="D1093" s="471"/>
    </row>
    <row r="1094" spans="1:4">
      <c r="A1094" s="456" t="s">
        <v>1213</v>
      </c>
      <c r="B1094" s="770"/>
      <c r="C1094" s="457">
        <v>0</v>
      </c>
      <c r="D1094" s="471"/>
    </row>
    <row r="1095" spans="1:4" ht="15" thickBot="1">
      <c r="A1095" s="461" t="s">
        <v>1214</v>
      </c>
      <c r="B1095" s="770"/>
      <c r="C1095" s="472">
        <v>0</v>
      </c>
      <c r="D1095" s="471"/>
    </row>
    <row r="1096" spans="1:4" ht="15" thickBot="1">
      <c r="A1096" s="480" t="s">
        <v>387</v>
      </c>
      <c r="B1096" s="481">
        <v>3</v>
      </c>
      <c r="C1096" s="467">
        <f>SUM(C1091:C1095)</f>
        <v>6</v>
      </c>
      <c r="D1096" s="482">
        <f>B1096*C1096</f>
        <v>18</v>
      </c>
    </row>
    <row r="1097" spans="1:4" ht="15" thickBot="1">
      <c r="A1097" s="760" t="s">
        <v>1774</v>
      </c>
      <c r="B1097" s="761"/>
      <c r="C1097" s="762"/>
      <c r="D1097" s="483">
        <f>D1083+D1090+D1096</f>
        <v>63</v>
      </c>
    </row>
    <row r="1100" spans="1:4" ht="54.6" thickBot="1">
      <c r="A1100" s="698" t="s">
        <v>2129</v>
      </c>
      <c r="B1100" s="699"/>
      <c r="C1100" s="699"/>
      <c r="D1100" s="699"/>
    </row>
    <row r="1101" spans="1:4" ht="29.4" thickBot="1">
      <c r="A1101" s="441" t="s">
        <v>1770</v>
      </c>
      <c r="B1101" s="442" t="s">
        <v>1180</v>
      </c>
      <c r="C1101" s="443" t="s">
        <v>1181</v>
      </c>
      <c r="D1101" s="444" t="s">
        <v>1771</v>
      </c>
    </row>
    <row r="1102" spans="1:4" ht="15" thickBot="1">
      <c r="A1102" s="445" t="s">
        <v>1772</v>
      </c>
      <c r="B1102" s="446" t="s">
        <v>1726</v>
      </c>
      <c r="C1102" s="447"/>
      <c r="D1102" s="448"/>
    </row>
    <row r="1103" spans="1:4">
      <c r="A1103" s="450" t="s">
        <v>1188</v>
      </c>
      <c r="B1103" s="765">
        <v>5</v>
      </c>
      <c r="C1103" s="451"/>
      <c r="D1103" s="452"/>
    </row>
    <row r="1104" spans="1:4">
      <c r="A1104" s="453" t="s">
        <v>1191</v>
      </c>
      <c r="B1104" s="766"/>
      <c r="C1104" s="454"/>
      <c r="D1104" s="455"/>
    </row>
    <row r="1105" spans="1:4">
      <c r="A1105" s="456" t="s">
        <v>1192</v>
      </c>
      <c r="B1105" s="766"/>
      <c r="C1105" s="457">
        <v>0</v>
      </c>
      <c r="D1105" s="458"/>
    </row>
    <row r="1106" spans="1:4">
      <c r="A1106" s="456" t="s">
        <v>1194</v>
      </c>
      <c r="B1106" s="766"/>
      <c r="C1106" s="457"/>
      <c r="D1106" s="458"/>
    </row>
    <row r="1107" spans="1:4">
      <c r="A1107" s="453" t="s">
        <v>1195</v>
      </c>
      <c r="B1107" s="766"/>
      <c r="C1107" s="457">
        <v>5</v>
      </c>
      <c r="D1107" s="459"/>
    </row>
    <row r="1108" spans="1:4">
      <c r="A1108" s="453" t="s">
        <v>1196</v>
      </c>
      <c r="B1108" s="766"/>
      <c r="C1108" s="457">
        <v>2</v>
      </c>
      <c r="D1108" s="459"/>
    </row>
    <row r="1109" spans="1:4">
      <c r="A1109" s="453" t="s">
        <v>1215</v>
      </c>
      <c r="B1109" s="766"/>
      <c r="C1109" s="457">
        <v>2</v>
      </c>
      <c r="D1109" s="459"/>
    </row>
    <row r="1110" spans="1:4">
      <c r="A1110" s="453" t="s">
        <v>1198</v>
      </c>
      <c r="B1110" s="766"/>
      <c r="C1110" s="454"/>
      <c r="D1110" s="460"/>
    </row>
    <row r="1111" spans="1:4">
      <c r="A1111" s="456" t="s">
        <v>1199</v>
      </c>
      <c r="B1111" s="766"/>
      <c r="C1111" s="457">
        <v>0</v>
      </c>
      <c r="D1111" s="459"/>
    </row>
    <row r="1112" spans="1:4" ht="15" thickBot="1">
      <c r="A1112" s="461" t="s">
        <v>1201</v>
      </c>
      <c r="B1112" s="767"/>
      <c r="C1112" s="462">
        <v>0</v>
      </c>
      <c r="D1112" s="463"/>
    </row>
    <row r="1113" spans="1:4" ht="15" thickBot="1">
      <c r="A1113" s="464" t="s">
        <v>387</v>
      </c>
      <c r="B1113" s="465">
        <v>5</v>
      </c>
      <c r="C1113" s="466">
        <f>SUM(C1103:C1112)</f>
        <v>9</v>
      </c>
      <c r="D1113" s="467">
        <f>B1113*C1113</f>
        <v>45</v>
      </c>
    </row>
    <row r="1114" spans="1:4">
      <c r="A1114" s="450" t="s">
        <v>1202</v>
      </c>
      <c r="B1114" s="765">
        <v>5</v>
      </c>
      <c r="C1114" s="468"/>
      <c r="D1114" s="469"/>
    </row>
    <row r="1115" spans="1:4" ht="27.6">
      <c r="A1115" s="470" t="s">
        <v>1216</v>
      </c>
      <c r="B1115" s="768"/>
      <c r="C1115" s="457">
        <v>0</v>
      </c>
      <c r="D1115" s="471"/>
    </row>
    <row r="1116" spans="1:4" ht="27.6">
      <c r="A1116" s="470" t="s">
        <v>1204</v>
      </c>
      <c r="B1116" s="768"/>
      <c r="C1116" s="457">
        <v>0</v>
      </c>
      <c r="D1116" s="471"/>
    </row>
    <row r="1117" spans="1:4">
      <c r="A1117" s="470" t="s">
        <v>1206</v>
      </c>
      <c r="B1117" s="768"/>
      <c r="C1117" s="472">
        <v>0</v>
      </c>
      <c r="D1117" s="471"/>
    </row>
    <row r="1118" spans="1:4">
      <c r="A1118" s="470" t="s">
        <v>1217</v>
      </c>
      <c r="B1118" s="768"/>
      <c r="C1118" s="472">
        <v>0</v>
      </c>
      <c r="D1118" s="471"/>
    </row>
    <row r="1119" spans="1:4" ht="15" thickBot="1">
      <c r="A1119" s="473" t="s">
        <v>1208</v>
      </c>
      <c r="B1119" s="769"/>
      <c r="C1119" s="474">
        <v>0</v>
      </c>
      <c r="D1119" s="475"/>
    </row>
    <row r="1120" spans="1:4" ht="15" thickBot="1">
      <c r="A1120" s="464" t="s">
        <v>387</v>
      </c>
      <c r="B1120" s="465">
        <v>5</v>
      </c>
      <c r="C1120" s="476">
        <f>SUM(C1114:C1119)</f>
        <v>0</v>
      </c>
      <c r="D1120" s="477">
        <f>B1120*C1120</f>
        <v>0</v>
      </c>
    </row>
    <row r="1121" spans="1:4">
      <c r="A1121" s="450" t="s">
        <v>1209</v>
      </c>
      <c r="B1121" s="765">
        <v>3</v>
      </c>
      <c r="C1121" s="478"/>
      <c r="D1121" s="479"/>
    </row>
    <row r="1122" spans="1:4">
      <c r="A1122" s="453" t="s">
        <v>1211</v>
      </c>
      <c r="B1122" s="770"/>
      <c r="C1122" s="457"/>
      <c r="D1122" s="471"/>
    </row>
    <row r="1123" spans="1:4">
      <c r="A1123" s="456" t="s">
        <v>1212</v>
      </c>
      <c r="B1123" s="770"/>
      <c r="C1123" s="457">
        <v>6</v>
      </c>
      <c r="D1123" s="471"/>
    </row>
    <row r="1124" spans="1:4">
      <c r="A1124" s="456" t="s">
        <v>1213</v>
      </c>
      <c r="B1124" s="770"/>
      <c r="C1124" s="457">
        <v>0</v>
      </c>
      <c r="D1124" s="471"/>
    </row>
    <row r="1125" spans="1:4" ht="15" thickBot="1">
      <c r="A1125" s="461" t="s">
        <v>1214</v>
      </c>
      <c r="B1125" s="770"/>
      <c r="C1125" s="472">
        <v>0</v>
      </c>
      <c r="D1125" s="471"/>
    </row>
    <row r="1126" spans="1:4" ht="15" thickBot="1">
      <c r="A1126" s="480" t="s">
        <v>387</v>
      </c>
      <c r="B1126" s="481">
        <v>3</v>
      </c>
      <c r="C1126" s="467">
        <f>SUM(C1121:C1125)</f>
        <v>6</v>
      </c>
      <c r="D1126" s="482">
        <f>B1126*C1126</f>
        <v>18</v>
      </c>
    </row>
    <row r="1127" spans="1:4" ht="15" thickBot="1">
      <c r="A1127" s="760" t="s">
        <v>1774</v>
      </c>
      <c r="B1127" s="761"/>
      <c r="C1127" s="762"/>
      <c r="D1127" s="483">
        <f>D1113+D1120+D1126</f>
        <v>63</v>
      </c>
    </row>
    <row r="1130" spans="1:4" ht="54.6" thickBot="1">
      <c r="A1130" s="698" t="s">
        <v>2130</v>
      </c>
      <c r="B1130" s="699"/>
      <c r="C1130" s="699"/>
      <c r="D1130" s="699"/>
    </row>
    <row r="1131" spans="1:4" ht="29.4" thickBot="1">
      <c r="A1131" s="441" t="s">
        <v>1770</v>
      </c>
      <c r="B1131" s="442" t="s">
        <v>1180</v>
      </c>
      <c r="C1131" s="443" t="s">
        <v>1181</v>
      </c>
      <c r="D1131" s="444" t="s">
        <v>1771</v>
      </c>
    </row>
    <row r="1132" spans="1:4" ht="15" thickBot="1">
      <c r="A1132" s="445" t="s">
        <v>1772</v>
      </c>
      <c r="B1132" s="446" t="s">
        <v>1726</v>
      </c>
      <c r="C1132" s="447"/>
      <c r="D1132" s="448"/>
    </row>
    <row r="1133" spans="1:4">
      <c r="A1133" s="450" t="s">
        <v>1188</v>
      </c>
      <c r="B1133" s="765">
        <v>5</v>
      </c>
      <c r="C1133" s="451"/>
      <c r="D1133" s="452"/>
    </row>
    <row r="1134" spans="1:4">
      <c r="A1134" s="453" t="s">
        <v>1191</v>
      </c>
      <c r="B1134" s="766"/>
      <c r="C1134" s="454"/>
      <c r="D1134" s="455"/>
    </row>
    <row r="1135" spans="1:4">
      <c r="A1135" s="456" t="s">
        <v>1192</v>
      </c>
      <c r="B1135" s="766"/>
      <c r="C1135" s="457">
        <v>0</v>
      </c>
      <c r="D1135" s="458"/>
    </row>
    <row r="1136" spans="1:4">
      <c r="A1136" s="456" t="s">
        <v>1194</v>
      </c>
      <c r="B1136" s="766"/>
      <c r="C1136" s="457"/>
      <c r="D1136" s="458"/>
    </row>
    <row r="1137" spans="1:4">
      <c r="A1137" s="453" t="s">
        <v>1195</v>
      </c>
      <c r="B1137" s="766"/>
      <c r="C1137" s="457">
        <v>5</v>
      </c>
      <c r="D1137" s="459"/>
    </row>
    <row r="1138" spans="1:4">
      <c r="A1138" s="453" t="s">
        <v>1196</v>
      </c>
      <c r="B1138" s="766"/>
      <c r="C1138" s="457">
        <v>2</v>
      </c>
      <c r="D1138" s="459"/>
    </row>
    <row r="1139" spans="1:4">
      <c r="A1139" s="453" t="s">
        <v>1215</v>
      </c>
      <c r="B1139" s="766"/>
      <c r="C1139" s="457">
        <v>2</v>
      </c>
      <c r="D1139" s="459"/>
    </row>
    <row r="1140" spans="1:4">
      <c r="A1140" s="453" t="s">
        <v>1198</v>
      </c>
      <c r="B1140" s="766"/>
      <c r="C1140" s="454"/>
      <c r="D1140" s="460"/>
    </row>
    <row r="1141" spans="1:4">
      <c r="A1141" s="456" t="s">
        <v>1199</v>
      </c>
      <c r="B1141" s="766"/>
      <c r="C1141" s="457">
        <v>0</v>
      </c>
      <c r="D1141" s="459"/>
    </row>
    <row r="1142" spans="1:4" ht="15" thickBot="1">
      <c r="A1142" s="461" t="s">
        <v>1201</v>
      </c>
      <c r="B1142" s="767"/>
      <c r="C1142" s="462">
        <v>0</v>
      </c>
      <c r="D1142" s="463"/>
    </row>
    <row r="1143" spans="1:4" ht="15" thickBot="1">
      <c r="A1143" s="464" t="s">
        <v>387</v>
      </c>
      <c r="B1143" s="465">
        <v>5</v>
      </c>
      <c r="C1143" s="466">
        <f>SUM(C1133:C1142)</f>
        <v>9</v>
      </c>
      <c r="D1143" s="467">
        <f>B1143*C1143</f>
        <v>45</v>
      </c>
    </row>
    <row r="1144" spans="1:4">
      <c r="A1144" s="450" t="s">
        <v>1202</v>
      </c>
      <c r="B1144" s="765">
        <v>5</v>
      </c>
      <c r="C1144" s="468"/>
      <c r="D1144" s="469"/>
    </row>
    <row r="1145" spans="1:4" ht="27.6">
      <c r="A1145" s="470" t="s">
        <v>1216</v>
      </c>
      <c r="B1145" s="768"/>
      <c r="C1145" s="457">
        <v>0</v>
      </c>
      <c r="D1145" s="471"/>
    </row>
    <row r="1146" spans="1:4" ht="27.6">
      <c r="A1146" s="470" t="s">
        <v>1204</v>
      </c>
      <c r="B1146" s="768"/>
      <c r="C1146" s="457">
        <v>0</v>
      </c>
      <c r="D1146" s="471"/>
    </row>
    <row r="1147" spans="1:4">
      <c r="A1147" s="470" t="s">
        <v>1206</v>
      </c>
      <c r="B1147" s="768"/>
      <c r="C1147" s="472">
        <v>0</v>
      </c>
      <c r="D1147" s="471"/>
    </row>
    <row r="1148" spans="1:4">
      <c r="A1148" s="470" t="s">
        <v>1217</v>
      </c>
      <c r="B1148" s="768"/>
      <c r="C1148" s="472">
        <v>0</v>
      </c>
      <c r="D1148" s="471"/>
    </row>
    <row r="1149" spans="1:4" ht="15" thickBot="1">
      <c r="A1149" s="473" t="s">
        <v>1208</v>
      </c>
      <c r="B1149" s="769"/>
      <c r="C1149" s="474">
        <v>0</v>
      </c>
      <c r="D1149" s="475"/>
    </row>
    <row r="1150" spans="1:4" ht="15" thickBot="1">
      <c r="A1150" s="464" t="s">
        <v>387</v>
      </c>
      <c r="B1150" s="465">
        <v>5</v>
      </c>
      <c r="C1150" s="476">
        <f>SUM(C1144:C1149)</f>
        <v>0</v>
      </c>
      <c r="D1150" s="477">
        <f>B1150*C1150</f>
        <v>0</v>
      </c>
    </row>
    <row r="1151" spans="1:4">
      <c r="A1151" s="450" t="s">
        <v>1209</v>
      </c>
      <c r="B1151" s="765">
        <v>3</v>
      </c>
      <c r="C1151" s="478"/>
      <c r="D1151" s="479"/>
    </row>
    <row r="1152" spans="1:4">
      <c r="A1152" s="453" t="s">
        <v>1211</v>
      </c>
      <c r="B1152" s="770"/>
      <c r="C1152" s="457"/>
      <c r="D1152" s="471"/>
    </row>
    <row r="1153" spans="1:4">
      <c r="A1153" s="456" t="s">
        <v>1212</v>
      </c>
      <c r="B1153" s="770"/>
      <c r="C1153" s="457">
        <v>6</v>
      </c>
      <c r="D1153" s="471"/>
    </row>
    <row r="1154" spans="1:4">
      <c r="A1154" s="456" t="s">
        <v>1213</v>
      </c>
      <c r="B1154" s="770"/>
      <c r="C1154" s="457">
        <v>0</v>
      </c>
      <c r="D1154" s="471"/>
    </row>
    <row r="1155" spans="1:4" ht="15" thickBot="1">
      <c r="A1155" s="461" t="s">
        <v>1214</v>
      </c>
      <c r="B1155" s="770"/>
      <c r="C1155" s="472">
        <v>0</v>
      </c>
      <c r="D1155" s="471"/>
    </row>
    <row r="1156" spans="1:4" ht="15" thickBot="1">
      <c r="A1156" s="480" t="s">
        <v>387</v>
      </c>
      <c r="B1156" s="481">
        <v>3</v>
      </c>
      <c r="C1156" s="467">
        <f>SUM(C1151:C1155)</f>
        <v>6</v>
      </c>
      <c r="D1156" s="482">
        <f>B1156*C1156</f>
        <v>18</v>
      </c>
    </row>
    <row r="1157" spans="1:4" ht="15" thickBot="1">
      <c r="A1157" s="760" t="s">
        <v>1774</v>
      </c>
      <c r="B1157" s="761"/>
      <c r="C1157" s="762"/>
      <c r="D1157" s="483">
        <f>D1143+D1150+D1156</f>
        <v>63</v>
      </c>
    </row>
    <row r="1160" spans="1:4" ht="18.600000000000001" thickBot="1">
      <c r="A1160" s="698" t="s">
        <v>2131</v>
      </c>
      <c r="B1160" s="699"/>
      <c r="C1160" s="699"/>
      <c r="D1160" s="699"/>
    </row>
    <row r="1161" spans="1:4" ht="29.4" thickBot="1">
      <c r="A1161" s="441" t="s">
        <v>1770</v>
      </c>
      <c r="B1161" s="442" t="s">
        <v>1180</v>
      </c>
      <c r="C1161" s="443" t="s">
        <v>1181</v>
      </c>
      <c r="D1161" s="444" t="s">
        <v>1771</v>
      </c>
    </row>
    <row r="1162" spans="1:4" ht="15" thickBot="1">
      <c r="A1162" s="445" t="s">
        <v>1772</v>
      </c>
      <c r="B1162" s="446" t="s">
        <v>1726</v>
      </c>
      <c r="C1162" s="447"/>
      <c r="D1162" s="448"/>
    </row>
    <row r="1163" spans="1:4">
      <c r="A1163" s="450" t="s">
        <v>1188</v>
      </c>
      <c r="B1163" s="765">
        <v>5</v>
      </c>
      <c r="C1163" s="451"/>
      <c r="D1163" s="452"/>
    </row>
    <row r="1164" spans="1:4">
      <c r="A1164" s="453" t="s">
        <v>1191</v>
      </c>
      <c r="B1164" s="766"/>
      <c r="C1164" s="454"/>
      <c r="D1164" s="455"/>
    </row>
    <row r="1165" spans="1:4">
      <c r="A1165" s="456" t="s">
        <v>1192</v>
      </c>
      <c r="B1165" s="766"/>
      <c r="C1165" s="457">
        <v>6</v>
      </c>
      <c r="D1165" s="458"/>
    </row>
    <row r="1166" spans="1:4">
      <c r="A1166" s="456" t="s">
        <v>1194</v>
      </c>
      <c r="B1166" s="766"/>
      <c r="C1166" s="457">
        <v>0</v>
      </c>
      <c r="D1166" s="458"/>
    </row>
    <row r="1167" spans="1:4">
      <c r="A1167" s="453" t="s">
        <v>1195</v>
      </c>
      <c r="B1167" s="766"/>
      <c r="C1167" s="457">
        <v>0</v>
      </c>
      <c r="D1167" s="459"/>
    </row>
    <row r="1168" spans="1:4">
      <c r="A1168" s="453" t="s">
        <v>1196</v>
      </c>
      <c r="B1168" s="766"/>
      <c r="C1168" s="457">
        <v>0</v>
      </c>
      <c r="D1168" s="459"/>
    </row>
    <row r="1169" spans="1:4">
      <c r="A1169" s="453" t="s">
        <v>1215</v>
      </c>
      <c r="B1169" s="766"/>
      <c r="C1169" s="457">
        <v>0</v>
      </c>
      <c r="D1169" s="459"/>
    </row>
    <row r="1170" spans="1:4">
      <c r="A1170" s="453" t="s">
        <v>1198</v>
      </c>
      <c r="B1170" s="766"/>
      <c r="C1170" s="454"/>
      <c r="D1170" s="460"/>
    </row>
    <row r="1171" spans="1:4">
      <c r="A1171" s="456" t="s">
        <v>1199</v>
      </c>
      <c r="B1171" s="766"/>
      <c r="C1171" s="457">
        <v>0</v>
      </c>
      <c r="D1171" s="459"/>
    </row>
    <row r="1172" spans="1:4" ht="15" thickBot="1">
      <c r="A1172" s="461" t="s">
        <v>1201</v>
      </c>
      <c r="B1172" s="767"/>
      <c r="C1172" s="462">
        <v>0</v>
      </c>
      <c r="D1172" s="463"/>
    </row>
    <row r="1173" spans="1:4" ht="15" thickBot="1">
      <c r="A1173" s="464" t="s">
        <v>387</v>
      </c>
      <c r="B1173" s="465">
        <v>5</v>
      </c>
      <c r="C1173" s="466">
        <f>SUM(C1163:C1172)</f>
        <v>6</v>
      </c>
      <c r="D1173" s="467">
        <f>B1173*C1173</f>
        <v>30</v>
      </c>
    </row>
    <row r="1174" spans="1:4">
      <c r="A1174" s="450" t="s">
        <v>1202</v>
      </c>
      <c r="B1174" s="765">
        <v>5</v>
      </c>
      <c r="C1174" s="468"/>
      <c r="D1174" s="469"/>
    </row>
    <row r="1175" spans="1:4" ht="27.6">
      <c r="A1175" s="470" t="s">
        <v>1216</v>
      </c>
      <c r="B1175" s="768"/>
      <c r="C1175" s="457">
        <v>0</v>
      </c>
      <c r="D1175" s="471"/>
    </row>
    <row r="1176" spans="1:4" ht="27.6">
      <c r="A1176" s="470" t="s">
        <v>1204</v>
      </c>
      <c r="B1176" s="768"/>
      <c r="C1176" s="457">
        <v>3</v>
      </c>
      <c r="D1176" s="471"/>
    </row>
    <row r="1177" spans="1:4">
      <c r="A1177" s="470" t="s">
        <v>1206</v>
      </c>
      <c r="B1177" s="768"/>
      <c r="C1177" s="472">
        <v>0</v>
      </c>
      <c r="D1177" s="471"/>
    </row>
    <row r="1178" spans="1:4">
      <c r="A1178" s="470" t="s">
        <v>1217</v>
      </c>
      <c r="B1178" s="768"/>
      <c r="C1178" s="472">
        <v>0</v>
      </c>
      <c r="D1178" s="471"/>
    </row>
    <row r="1179" spans="1:4" ht="15" thickBot="1">
      <c r="A1179" s="473" t="s">
        <v>1208</v>
      </c>
      <c r="B1179" s="769"/>
      <c r="C1179" s="474">
        <v>0</v>
      </c>
      <c r="D1179" s="475"/>
    </row>
    <row r="1180" spans="1:4" ht="15" thickBot="1">
      <c r="A1180" s="464" t="s">
        <v>387</v>
      </c>
      <c r="B1180" s="465">
        <v>5</v>
      </c>
      <c r="C1180" s="476">
        <f>SUM(C1174:C1179)</f>
        <v>3</v>
      </c>
      <c r="D1180" s="477">
        <f>B1180*C1180</f>
        <v>15</v>
      </c>
    </row>
    <row r="1181" spans="1:4">
      <c r="A1181" s="450" t="s">
        <v>1209</v>
      </c>
      <c r="B1181" s="765">
        <v>3</v>
      </c>
      <c r="C1181" s="478"/>
      <c r="D1181" s="479"/>
    </row>
    <row r="1182" spans="1:4">
      <c r="A1182" s="453" t="s">
        <v>1211</v>
      </c>
      <c r="B1182" s="770"/>
      <c r="C1182" s="457"/>
      <c r="D1182" s="471"/>
    </row>
    <row r="1183" spans="1:4">
      <c r="A1183" s="456" t="s">
        <v>1212</v>
      </c>
      <c r="B1183" s="770"/>
      <c r="C1183" s="457">
        <v>6</v>
      </c>
      <c r="D1183" s="471"/>
    </row>
    <row r="1184" spans="1:4">
      <c r="A1184" s="456" t="s">
        <v>1213</v>
      </c>
      <c r="B1184" s="770"/>
      <c r="C1184" s="457">
        <v>0</v>
      </c>
      <c r="D1184" s="471"/>
    </row>
    <row r="1185" spans="1:4" ht="15" thickBot="1">
      <c r="A1185" s="461" t="s">
        <v>1214</v>
      </c>
      <c r="B1185" s="770"/>
      <c r="C1185" s="472">
        <v>0</v>
      </c>
      <c r="D1185" s="471"/>
    </row>
    <row r="1186" spans="1:4" ht="15" thickBot="1">
      <c r="A1186" s="480" t="s">
        <v>387</v>
      </c>
      <c r="B1186" s="481">
        <v>3</v>
      </c>
      <c r="C1186" s="467">
        <f>SUM(C1181:C1185)</f>
        <v>6</v>
      </c>
      <c r="D1186" s="482">
        <f>B1186*C1186</f>
        <v>18</v>
      </c>
    </row>
    <row r="1187" spans="1:4" ht="15" thickBot="1">
      <c r="A1187" s="760" t="s">
        <v>1774</v>
      </c>
      <c r="B1187" s="761"/>
      <c r="C1187" s="762"/>
      <c r="D1187" s="483">
        <f>D1173+D1180+D1186</f>
        <v>63</v>
      </c>
    </row>
    <row r="1190" spans="1:4" ht="18.600000000000001" thickBot="1">
      <c r="A1190" s="698" t="s">
        <v>2132</v>
      </c>
      <c r="B1190" s="699"/>
      <c r="C1190" s="699"/>
      <c r="D1190" s="699"/>
    </row>
    <row r="1191" spans="1:4" ht="29.4" thickBot="1">
      <c r="A1191" s="441" t="s">
        <v>1770</v>
      </c>
      <c r="B1191" s="442" t="s">
        <v>1180</v>
      </c>
      <c r="C1191" s="443" t="s">
        <v>1181</v>
      </c>
      <c r="D1191" s="444" t="s">
        <v>1771</v>
      </c>
    </row>
    <row r="1192" spans="1:4" ht="15" thickBot="1">
      <c r="A1192" s="445" t="s">
        <v>1772</v>
      </c>
      <c r="B1192" s="446" t="s">
        <v>1726</v>
      </c>
      <c r="C1192" s="447"/>
      <c r="D1192" s="448"/>
    </row>
    <row r="1193" spans="1:4">
      <c r="A1193" s="450" t="s">
        <v>1188</v>
      </c>
      <c r="B1193" s="765">
        <v>5</v>
      </c>
      <c r="C1193" s="451"/>
      <c r="D1193" s="452"/>
    </row>
    <row r="1194" spans="1:4">
      <c r="A1194" s="453" t="s">
        <v>1191</v>
      </c>
      <c r="B1194" s="766"/>
      <c r="C1194" s="454"/>
      <c r="D1194" s="455"/>
    </row>
    <row r="1195" spans="1:4">
      <c r="A1195" s="456" t="s">
        <v>1192</v>
      </c>
      <c r="B1195" s="766"/>
      <c r="C1195" s="457">
        <v>0</v>
      </c>
      <c r="D1195" s="458"/>
    </row>
    <row r="1196" spans="1:4">
      <c r="A1196" s="456" t="s">
        <v>1194</v>
      </c>
      <c r="B1196" s="766"/>
      <c r="C1196" s="457">
        <v>0</v>
      </c>
      <c r="D1196" s="458"/>
    </row>
    <row r="1197" spans="1:4">
      <c r="A1197" s="453" t="s">
        <v>1195</v>
      </c>
      <c r="B1197" s="766"/>
      <c r="C1197" s="457">
        <v>0</v>
      </c>
      <c r="D1197" s="459"/>
    </row>
    <row r="1198" spans="1:4">
      <c r="A1198" s="453" t="s">
        <v>1196</v>
      </c>
      <c r="B1198" s="766"/>
      <c r="C1198" s="457">
        <v>0</v>
      </c>
      <c r="D1198" s="459"/>
    </row>
    <row r="1199" spans="1:4">
      <c r="A1199" s="453" t="s">
        <v>1215</v>
      </c>
      <c r="B1199" s="766"/>
      <c r="C1199" s="457">
        <v>0</v>
      </c>
      <c r="D1199" s="459"/>
    </row>
    <row r="1200" spans="1:4">
      <c r="A1200" s="453" t="s">
        <v>1198</v>
      </c>
      <c r="B1200" s="766"/>
      <c r="C1200" s="454"/>
      <c r="D1200" s="460"/>
    </row>
    <row r="1201" spans="1:4">
      <c r="A1201" s="456" t="s">
        <v>1199</v>
      </c>
      <c r="B1201" s="766"/>
      <c r="C1201" s="457">
        <v>4</v>
      </c>
      <c r="D1201" s="459"/>
    </row>
    <row r="1202" spans="1:4" ht="15" thickBot="1">
      <c r="A1202" s="461" t="s">
        <v>1201</v>
      </c>
      <c r="B1202" s="767"/>
      <c r="C1202" s="462">
        <v>0</v>
      </c>
      <c r="D1202" s="463"/>
    </row>
    <row r="1203" spans="1:4" ht="15" thickBot="1">
      <c r="A1203" s="464" t="s">
        <v>387</v>
      </c>
      <c r="B1203" s="465">
        <v>5</v>
      </c>
      <c r="C1203" s="466">
        <f>SUM(C1193:C1202)</f>
        <v>4</v>
      </c>
      <c r="D1203" s="467">
        <f>B1203*C1203</f>
        <v>20</v>
      </c>
    </row>
    <row r="1204" spans="1:4">
      <c r="A1204" s="450" t="s">
        <v>1202</v>
      </c>
      <c r="B1204" s="765">
        <v>5</v>
      </c>
      <c r="C1204" s="468"/>
      <c r="D1204" s="469"/>
    </row>
    <row r="1205" spans="1:4" ht="27.6">
      <c r="A1205" s="470" t="s">
        <v>1216</v>
      </c>
      <c r="B1205" s="768"/>
      <c r="C1205" s="457">
        <v>0</v>
      </c>
      <c r="D1205" s="471"/>
    </row>
    <row r="1206" spans="1:4" ht="27.6">
      <c r="A1206" s="470" t="s">
        <v>1204</v>
      </c>
      <c r="B1206" s="768"/>
      <c r="C1206" s="457">
        <v>0</v>
      </c>
      <c r="D1206" s="471"/>
    </row>
    <row r="1207" spans="1:4">
      <c r="A1207" s="470" t="s">
        <v>1206</v>
      </c>
      <c r="B1207" s="768"/>
      <c r="C1207" s="472">
        <v>0</v>
      </c>
      <c r="D1207" s="471"/>
    </row>
    <row r="1208" spans="1:4">
      <c r="A1208" s="470" t="s">
        <v>1217</v>
      </c>
      <c r="B1208" s="768"/>
      <c r="C1208" s="472">
        <v>0</v>
      </c>
      <c r="D1208" s="471"/>
    </row>
    <row r="1209" spans="1:4" ht="15" thickBot="1">
      <c r="A1209" s="473" t="s">
        <v>1208</v>
      </c>
      <c r="B1209" s="769"/>
      <c r="C1209" s="474">
        <v>2</v>
      </c>
      <c r="D1209" s="475"/>
    </row>
    <row r="1210" spans="1:4" ht="15" thickBot="1">
      <c r="A1210" s="464" t="s">
        <v>387</v>
      </c>
      <c r="B1210" s="465">
        <v>5</v>
      </c>
      <c r="C1210" s="476">
        <f>SUM(C1204:C1209)</f>
        <v>2</v>
      </c>
      <c r="D1210" s="477">
        <f>B1210*C1210</f>
        <v>10</v>
      </c>
    </row>
    <row r="1211" spans="1:4">
      <c r="A1211" s="450" t="s">
        <v>1209</v>
      </c>
      <c r="B1211" s="765">
        <v>3</v>
      </c>
      <c r="C1211" s="478"/>
      <c r="D1211" s="479"/>
    </row>
    <row r="1212" spans="1:4">
      <c r="A1212" s="453" t="s">
        <v>1211</v>
      </c>
      <c r="B1212" s="770"/>
      <c r="C1212" s="457"/>
      <c r="D1212" s="471"/>
    </row>
    <row r="1213" spans="1:4">
      <c r="A1213" s="456" t="s">
        <v>1212</v>
      </c>
      <c r="B1213" s="770"/>
      <c r="C1213" s="457">
        <v>0</v>
      </c>
      <c r="D1213" s="471"/>
    </row>
    <row r="1214" spans="1:4">
      <c r="A1214" s="456" t="s">
        <v>1213</v>
      </c>
      <c r="B1214" s="770"/>
      <c r="C1214" s="457">
        <v>4</v>
      </c>
      <c r="D1214" s="471"/>
    </row>
    <row r="1215" spans="1:4" ht="15" thickBot="1">
      <c r="A1215" s="461" t="s">
        <v>1214</v>
      </c>
      <c r="B1215" s="770"/>
      <c r="C1215" s="472">
        <v>0</v>
      </c>
      <c r="D1215" s="471"/>
    </row>
    <row r="1216" spans="1:4" ht="15" thickBot="1">
      <c r="A1216" s="480" t="s">
        <v>387</v>
      </c>
      <c r="B1216" s="481">
        <v>3</v>
      </c>
      <c r="C1216" s="467">
        <f>SUM(C1211:C1215)</f>
        <v>4</v>
      </c>
      <c r="D1216" s="482">
        <f>B1216*C1216</f>
        <v>12</v>
      </c>
    </row>
    <row r="1217" spans="1:4" ht="15" thickBot="1">
      <c r="A1217" s="760" t="s">
        <v>1774</v>
      </c>
      <c r="B1217" s="761"/>
      <c r="C1217" s="762"/>
      <c r="D1217" s="483">
        <f>D1203+D1210+D1216</f>
        <v>42</v>
      </c>
    </row>
    <row r="1220" spans="1:4" ht="72.599999999999994" thickBot="1">
      <c r="A1220" s="698" t="s">
        <v>2134</v>
      </c>
      <c r="B1220" s="699"/>
      <c r="C1220" s="699"/>
      <c r="D1220" s="699"/>
    </row>
    <row r="1221" spans="1:4" ht="29.4" thickBot="1">
      <c r="A1221" s="441" t="s">
        <v>1770</v>
      </c>
      <c r="B1221" s="442" t="s">
        <v>1180</v>
      </c>
      <c r="C1221" s="443" t="s">
        <v>1181</v>
      </c>
      <c r="D1221" s="444" t="s">
        <v>1771</v>
      </c>
    </row>
    <row r="1222" spans="1:4" ht="15" thickBot="1">
      <c r="A1222" s="445" t="s">
        <v>1772</v>
      </c>
      <c r="B1222" s="446" t="s">
        <v>1726</v>
      </c>
      <c r="C1222" s="447"/>
      <c r="D1222" s="448"/>
    </row>
    <row r="1223" spans="1:4">
      <c r="A1223" s="450" t="s">
        <v>1188</v>
      </c>
      <c r="B1223" s="765">
        <v>5</v>
      </c>
      <c r="C1223" s="451"/>
      <c r="D1223" s="452"/>
    </row>
    <row r="1224" spans="1:4">
      <c r="A1224" s="453" t="s">
        <v>1191</v>
      </c>
      <c r="B1224" s="766"/>
      <c r="C1224" s="454"/>
      <c r="D1224" s="455"/>
    </row>
    <row r="1225" spans="1:4">
      <c r="A1225" s="456" t="s">
        <v>1192</v>
      </c>
      <c r="B1225" s="766"/>
      <c r="C1225" s="457">
        <v>0</v>
      </c>
      <c r="D1225" s="458"/>
    </row>
    <row r="1226" spans="1:4">
      <c r="A1226" s="456" t="s">
        <v>1194</v>
      </c>
      <c r="B1226" s="766"/>
      <c r="C1226" s="457">
        <v>0</v>
      </c>
      <c r="D1226" s="458"/>
    </row>
    <row r="1227" spans="1:4">
      <c r="A1227" s="453" t="s">
        <v>1195</v>
      </c>
      <c r="B1227" s="766"/>
      <c r="C1227" s="457">
        <v>0</v>
      </c>
      <c r="D1227" s="459"/>
    </row>
    <row r="1228" spans="1:4">
      <c r="A1228" s="453" t="s">
        <v>1196</v>
      </c>
      <c r="B1228" s="766"/>
      <c r="C1228" s="457">
        <v>0</v>
      </c>
      <c r="D1228" s="459"/>
    </row>
    <row r="1229" spans="1:4">
      <c r="A1229" s="453" t="s">
        <v>1215</v>
      </c>
      <c r="B1229" s="766"/>
      <c r="C1229" s="457">
        <v>0</v>
      </c>
      <c r="D1229" s="459"/>
    </row>
    <row r="1230" spans="1:4">
      <c r="A1230" s="453" t="s">
        <v>1198</v>
      </c>
      <c r="B1230" s="766"/>
      <c r="C1230" s="454"/>
      <c r="D1230" s="460"/>
    </row>
    <row r="1231" spans="1:4">
      <c r="A1231" s="456" t="s">
        <v>1199</v>
      </c>
      <c r="B1231" s="766"/>
      <c r="C1231" s="457">
        <v>4</v>
      </c>
      <c r="D1231" s="459"/>
    </row>
    <row r="1232" spans="1:4" ht="15" thickBot="1">
      <c r="A1232" s="461" t="s">
        <v>1201</v>
      </c>
      <c r="B1232" s="767"/>
      <c r="C1232" s="462">
        <v>0</v>
      </c>
      <c r="D1232" s="463"/>
    </row>
    <row r="1233" spans="1:4" ht="15" thickBot="1">
      <c r="A1233" s="464" t="s">
        <v>387</v>
      </c>
      <c r="B1233" s="465">
        <v>5</v>
      </c>
      <c r="C1233" s="466">
        <f>SUM(C1223:C1232)</f>
        <v>4</v>
      </c>
      <c r="D1233" s="467">
        <f>B1233*C1233</f>
        <v>20</v>
      </c>
    </row>
    <row r="1234" spans="1:4">
      <c r="A1234" s="450" t="s">
        <v>1202</v>
      </c>
      <c r="B1234" s="765">
        <v>5</v>
      </c>
      <c r="C1234" s="468"/>
      <c r="D1234" s="469"/>
    </row>
    <row r="1235" spans="1:4" ht="27.6">
      <c r="A1235" s="470" t="s">
        <v>1216</v>
      </c>
      <c r="B1235" s="768"/>
      <c r="C1235" s="457">
        <v>0</v>
      </c>
      <c r="D1235" s="471"/>
    </row>
    <row r="1236" spans="1:4" ht="27.6">
      <c r="A1236" s="470" t="s">
        <v>1204</v>
      </c>
      <c r="B1236" s="768"/>
      <c r="C1236" s="457">
        <v>0</v>
      </c>
      <c r="D1236" s="471"/>
    </row>
    <row r="1237" spans="1:4">
      <c r="A1237" s="470" t="s">
        <v>1206</v>
      </c>
      <c r="B1237" s="768"/>
      <c r="C1237" s="472">
        <v>0</v>
      </c>
      <c r="D1237" s="471"/>
    </row>
    <row r="1238" spans="1:4">
      <c r="A1238" s="470" t="s">
        <v>1217</v>
      </c>
      <c r="B1238" s="768"/>
      <c r="C1238" s="472">
        <v>0</v>
      </c>
      <c r="D1238" s="471"/>
    </row>
    <row r="1239" spans="1:4" ht="15" thickBot="1">
      <c r="A1239" s="473" t="s">
        <v>1208</v>
      </c>
      <c r="B1239" s="769"/>
      <c r="C1239" s="474">
        <v>2</v>
      </c>
      <c r="D1239" s="475"/>
    </row>
    <row r="1240" spans="1:4" ht="15" thickBot="1">
      <c r="A1240" s="464" t="s">
        <v>387</v>
      </c>
      <c r="B1240" s="465">
        <v>5</v>
      </c>
      <c r="C1240" s="476">
        <f>SUM(C1234:C1239)</f>
        <v>2</v>
      </c>
      <c r="D1240" s="477">
        <f>B1240*C1240</f>
        <v>10</v>
      </c>
    </row>
    <row r="1241" spans="1:4">
      <c r="A1241" s="450" t="s">
        <v>1209</v>
      </c>
      <c r="B1241" s="765">
        <v>3</v>
      </c>
      <c r="C1241" s="478"/>
      <c r="D1241" s="479"/>
    </row>
    <row r="1242" spans="1:4">
      <c r="A1242" s="453" t="s">
        <v>1211</v>
      </c>
      <c r="B1242" s="770"/>
      <c r="C1242" s="457"/>
      <c r="D1242" s="471"/>
    </row>
    <row r="1243" spans="1:4">
      <c r="A1243" s="456" t="s">
        <v>1212</v>
      </c>
      <c r="B1243" s="770"/>
      <c r="C1243" s="457">
        <v>0</v>
      </c>
      <c r="D1243" s="471"/>
    </row>
    <row r="1244" spans="1:4">
      <c r="A1244" s="456" t="s">
        <v>1213</v>
      </c>
      <c r="B1244" s="770"/>
      <c r="C1244" s="457">
        <v>4</v>
      </c>
      <c r="D1244" s="471"/>
    </row>
    <row r="1245" spans="1:4" ht="15" thickBot="1">
      <c r="A1245" s="461" t="s">
        <v>1214</v>
      </c>
      <c r="B1245" s="770"/>
      <c r="C1245" s="472">
        <v>0</v>
      </c>
      <c r="D1245" s="471"/>
    </row>
    <row r="1246" spans="1:4" ht="15" thickBot="1">
      <c r="A1246" s="480" t="s">
        <v>387</v>
      </c>
      <c r="B1246" s="481">
        <v>3</v>
      </c>
      <c r="C1246" s="467">
        <f>SUM(C1241:C1245)</f>
        <v>4</v>
      </c>
      <c r="D1246" s="482">
        <f>B1246*C1246</f>
        <v>12</v>
      </c>
    </row>
    <row r="1247" spans="1:4" ht="15" thickBot="1">
      <c r="A1247" s="760" t="s">
        <v>1774</v>
      </c>
      <c r="B1247" s="761"/>
      <c r="C1247" s="762"/>
      <c r="D1247" s="483">
        <f>D1233+D1240+D1246</f>
        <v>42</v>
      </c>
    </row>
  </sheetData>
  <mergeCells count="203">
    <mergeCell ref="A1217:C1217"/>
    <mergeCell ref="B1223:B1232"/>
    <mergeCell ref="B1234:B1239"/>
    <mergeCell ref="B1241:B1245"/>
    <mergeCell ref="A1247:C1247"/>
    <mergeCell ref="B1174:B1179"/>
    <mergeCell ref="B1181:B1185"/>
    <mergeCell ref="A1187:C1187"/>
    <mergeCell ref="B1193:B1202"/>
    <mergeCell ref="B1204:B1209"/>
    <mergeCell ref="B1211:B1215"/>
    <mergeCell ref="A1127:C1127"/>
    <mergeCell ref="B1133:B1142"/>
    <mergeCell ref="B1144:B1149"/>
    <mergeCell ref="B1151:B1155"/>
    <mergeCell ref="A1157:C1157"/>
    <mergeCell ref="B1163:B1172"/>
    <mergeCell ref="B1084:B1089"/>
    <mergeCell ref="B1091:B1095"/>
    <mergeCell ref="A1097:C1097"/>
    <mergeCell ref="B1103:B1112"/>
    <mergeCell ref="B1114:B1119"/>
    <mergeCell ref="B1121:B1125"/>
    <mergeCell ref="A1040:D1040"/>
    <mergeCell ref="B1043:B1052"/>
    <mergeCell ref="B1054:B1059"/>
    <mergeCell ref="B1061:B1065"/>
    <mergeCell ref="A1067:C1067"/>
    <mergeCell ref="B1073:B1082"/>
    <mergeCell ref="A1007:C1007"/>
    <mergeCell ref="A1010:D1010"/>
    <mergeCell ref="B1013:B1022"/>
    <mergeCell ref="B1024:B1029"/>
    <mergeCell ref="B1031:B1035"/>
    <mergeCell ref="A1037:C1037"/>
    <mergeCell ref="B971:B975"/>
    <mergeCell ref="A977:C977"/>
    <mergeCell ref="A980:D980"/>
    <mergeCell ref="B983:B992"/>
    <mergeCell ref="B994:B999"/>
    <mergeCell ref="B1001:B1005"/>
    <mergeCell ref="B934:B939"/>
    <mergeCell ref="B941:B945"/>
    <mergeCell ref="A947:C947"/>
    <mergeCell ref="A950:D950"/>
    <mergeCell ref="B953:B962"/>
    <mergeCell ref="B964:B969"/>
    <mergeCell ref="B893:B902"/>
    <mergeCell ref="B904:B909"/>
    <mergeCell ref="B911:B915"/>
    <mergeCell ref="A917:C917"/>
    <mergeCell ref="A920:D920"/>
    <mergeCell ref="B923:B932"/>
    <mergeCell ref="A860:D860"/>
    <mergeCell ref="B863:B872"/>
    <mergeCell ref="B874:B879"/>
    <mergeCell ref="B881:B885"/>
    <mergeCell ref="A887:C887"/>
    <mergeCell ref="A890:D890"/>
    <mergeCell ref="A826:C826"/>
    <mergeCell ref="A829:D829"/>
    <mergeCell ref="B832:B841"/>
    <mergeCell ref="B843:B848"/>
    <mergeCell ref="B850:B854"/>
    <mergeCell ref="A856:C856"/>
    <mergeCell ref="B790:B794"/>
    <mergeCell ref="A796:C796"/>
    <mergeCell ref="A799:D799"/>
    <mergeCell ref="B802:B811"/>
    <mergeCell ref="B813:B818"/>
    <mergeCell ref="B820:B824"/>
    <mergeCell ref="B753:B758"/>
    <mergeCell ref="B760:B764"/>
    <mergeCell ref="A766:C766"/>
    <mergeCell ref="A769:D769"/>
    <mergeCell ref="B772:B781"/>
    <mergeCell ref="B783:B788"/>
    <mergeCell ref="B712:B721"/>
    <mergeCell ref="B723:B728"/>
    <mergeCell ref="B730:B734"/>
    <mergeCell ref="A736:C736"/>
    <mergeCell ref="A739:D739"/>
    <mergeCell ref="B742:B751"/>
    <mergeCell ref="A679:D679"/>
    <mergeCell ref="B682:B691"/>
    <mergeCell ref="B693:B698"/>
    <mergeCell ref="B700:B704"/>
    <mergeCell ref="A706:C706"/>
    <mergeCell ref="A709:D709"/>
    <mergeCell ref="A645:C645"/>
    <mergeCell ref="A650:D650"/>
    <mergeCell ref="B653:B662"/>
    <mergeCell ref="B664:B669"/>
    <mergeCell ref="B671:B675"/>
    <mergeCell ref="A677:C677"/>
    <mergeCell ref="B609:B613"/>
    <mergeCell ref="A615:C615"/>
    <mergeCell ref="A618:D618"/>
    <mergeCell ref="B621:B630"/>
    <mergeCell ref="B632:B637"/>
    <mergeCell ref="B639:B643"/>
    <mergeCell ref="B572:B577"/>
    <mergeCell ref="B579:B583"/>
    <mergeCell ref="A585:C585"/>
    <mergeCell ref="A588:D588"/>
    <mergeCell ref="B591:B600"/>
    <mergeCell ref="B602:B607"/>
    <mergeCell ref="B531:B540"/>
    <mergeCell ref="B542:B547"/>
    <mergeCell ref="B549:B553"/>
    <mergeCell ref="A555:C555"/>
    <mergeCell ref="A558:D558"/>
    <mergeCell ref="B561:B570"/>
    <mergeCell ref="J498:M498"/>
    <mergeCell ref="B501:B510"/>
    <mergeCell ref="B512:B517"/>
    <mergeCell ref="B519:B523"/>
    <mergeCell ref="A525:C525"/>
    <mergeCell ref="A528:D528"/>
    <mergeCell ref="A468:D468"/>
    <mergeCell ref="B471:B480"/>
    <mergeCell ref="B482:B487"/>
    <mergeCell ref="B489:B493"/>
    <mergeCell ref="A495:C495"/>
    <mergeCell ref="A498:D498"/>
    <mergeCell ref="A435:C435"/>
    <mergeCell ref="A438:D438"/>
    <mergeCell ref="B441:B450"/>
    <mergeCell ref="B452:B457"/>
    <mergeCell ref="B459:B463"/>
    <mergeCell ref="A465:C465"/>
    <mergeCell ref="B399:B403"/>
    <mergeCell ref="A405:C405"/>
    <mergeCell ref="A408:D408"/>
    <mergeCell ref="B411:B420"/>
    <mergeCell ref="B422:B427"/>
    <mergeCell ref="B429:B433"/>
    <mergeCell ref="B362:B367"/>
    <mergeCell ref="B369:B373"/>
    <mergeCell ref="A375:C375"/>
    <mergeCell ref="A378:D378"/>
    <mergeCell ref="B381:B390"/>
    <mergeCell ref="B392:B397"/>
    <mergeCell ref="B321:B330"/>
    <mergeCell ref="B332:B337"/>
    <mergeCell ref="B339:B343"/>
    <mergeCell ref="A345:C345"/>
    <mergeCell ref="A348:D348"/>
    <mergeCell ref="B351:B360"/>
    <mergeCell ref="A288:D288"/>
    <mergeCell ref="B291:B300"/>
    <mergeCell ref="B302:B307"/>
    <mergeCell ref="B309:B313"/>
    <mergeCell ref="A315:C315"/>
    <mergeCell ref="A318:D318"/>
    <mergeCell ref="A255:C255"/>
    <mergeCell ref="A258:D258"/>
    <mergeCell ref="B261:B270"/>
    <mergeCell ref="B272:B277"/>
    <mergeCell ref="B279:B283"/>
    <mergeCell ref="A285:C285"/>
    <mergeCell ref="B219:B223"/>
    <mergeCell ref="A225:C225"/>
    <mergeCell ref="A228:D228"/>
    <mergeCell ref="B231:B240"/>
    <mergeCell ref="B242:B247"/>
    <mergeCell ref="B249:B253"/>
    <mergeCell ref="B182:B187"/>
    <mergeCell ref="B189:B193"/>
    <mergeCell ref="A195:C195"/>
    <mergeCell ref="A198:D198"/>
    <mergeCell ref="B201:B210"/>
    <mergeCell ref="B212:B217"/>
    <mergeCell ref="B141:B150"/>
    <mergeCell ref="B152:B157"/>
    <mergeCell ref="B159:B163"/>
    <mergeCell ref="A165:C165"/>
    <mergeCell ref="A168:D168"/>
    <mergeCell ref="B171:B180"/>
    <mergeCell ref="A108:D108"/>
    <mergeCell ref="B111:B120"/>
    <mergeCell ref="B122:B127"/>
    <mergeCell ref="B129:B133"/>
    <mergeCell ref="A135:C135"/>
    <mergeCell ref="A138:D138"/>
    <mergeCell ref="A75:C75"/>
    <mergeCell ref="A78:D78"/>
    <mergeCell ref="B81:B90"/>
    <mergeCell ref="B92:B97"/>
    <mergeCell ref="B99:B103"/>
    <mergeCell ref="A105:C105"/>
    <mergeCell ref="B39:B43"/>
    <mergeCell ref="A45:C45"/>
    <mergeCell ref="A48:D48"/>
    <mergeCell ref="B51:B60"/>
    <mergeCell ref="B62:B67"/>
    <mergeCell ref="B69:B73"/>
    <mergeCell ref="A3:D3"/>
    <mergeCell ref="A7:D7"/>
    <mergeCell ref="A11:D11"/>
    <mergeCell ref="A18:D18"/>
    <mergeCell ref="B21:B30"/>
    <mergeCell ref="B32:B37"/>
  </mergeCells>
  <pageMargins left="0.78749999999999998" right="0.78749999999999998" top="1.05277777777778" bottom="1.05277777777778" header="0.78749999999999998" footer="0.78749999999999998"/>
  <pageSetup paperSize="9" scale="10" orientation="landscape" r:id="rId1"/>
  <headerFooter>
    <oddHeader>&amp;C&amp;"Times New Roman,Normálne"&amp;12&amp;A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zoomScaleNormal="85" workbookViewId="0">
      <selection activeCell="E21" sqref="E21"/>
    </sheetView>
  </sheetViews>
  <sheetFormatPr defaultRowHeight="14.4"/>
  <cols>
    <col min="1" max="1" width="18.6640625" bestFit="1" customWidth="1"/>
    <col min="2" max="2" width="44.33203125" bestFit="1" customWidth="1"/>
  </cols>
  <sheetData>
    <row r="2" spans="1:3">
      <c r="A2" s="213" t="s">
        <v>5</v>
      </c>
      <c r="B2" s="8" t="s">
        <v>1855</v>
      </c>
    </row>
    <row r="3" spans="1:3">
      <c r="A3" s="213" t="s">
        <v>11</v>
      </c>
      <c r="B3" s="8" t="s">
        <v>1908</v>
      </c>
    </row>
    <row r="5" spans="1:3">
      <c r="A5" s="213" t="s">
        <v>1323</v>
      </c>
      <c r="B5" t="s">
        <v>1325</v>
      </c>
    </row>
    <row r="6" spans="1:3">
      <c r="A6" s="569" t="s">
        <v>1326</v>
      </c>
      <c r="B6" s="241">
        <v>432374879.14969748</v>
      </c>
    </row>
    <row r="7" spans="1:3">
      <c r="A7" s="240" t="s">
        <v>19</v>
      </c>
      <c r="B7" s="568">
        <v>366573119.65080005</v>
      </c>
    </row>
    <row r="8" spans="1:3">
      <c r="A8" s="240" t="s">
        <v>22</v>
      </c>
      <c r="B8" s="568">
        <v>63041301.098897457</v>
      </c>
    </row>
    <row r="9" spans="1:3">
      <c r="A9" s="240" t="s">
        <v>1398</v>
      </c>
      <c r="B9" s="568">
        <v>361000</v>
      </c>
    </row>
    <row r="10" spans="1:3">
      <c r="A10" s="240" t="s">
        <v>1173</v>
      </c>
      <c r="B10" s="568">
        <v>2399458.4</v>
      </c>
      <c r="C10" s="568"/>
    </row>
    <row r="11" spans="1:3">
      <c r="A11" s="569" t="s">
        <v>15</v>
      </c>
      <c r="B11" s="241">
        <v>414115255</v>
      </c>
    </row>
    <row r="12" spans="1:3">
      <c r="A12" s="240" t="s">
        <v>19</v>
      </c>
      <c r="B12" s="568">
        <v>306420217</v>
      </c>
    </row>
    <row r="13" spans="1:3">
      <c r="A13" s="240" t="s">
        <v>22</v>
      </c>
      <c r="B13" s="568">
        <v>11170000</v>
      </c>
    </row>
    <row r="14" spans="1:3">
      <c r="A14" s="240" t="s">
        <v>1398</v>
      </c>
      <c r="B14" s="568">
        <v>8366500</v>
      </c>
    </row>
    <row r="15" spans="1:3">
      <c r="A15" s="240" t="s">
        <v>1173</v>
      </c>
      <c r="B15" s="574">
        <v>88158538</v>
      </c>
    </row>
    <row r="16" spans="1:3">
      <c r="A16" s="569" t="s">
        <v>2096</v>
      </c>
      <c r="B16" s="241">
        <v>110000</v>
      </c>
    </row>
    <row r="17" spans="1:2">
      <c r="A17" s="240" t="s">
        <v>19</v>
      </c>
      <c r="B17" s="568">
        <v>110000</v>
      </c>
    </row>
    <row r="18" spans="1:2">
      <c r="A18" s="214" t="s">
        <v>1324</v>
      </c>
      <c r="B18" s="568">
        <v>846600134.14969754</v>
      </c>
    </row>
  </sheetData>
  <pageMargins left="0.7" right="0.7" top="0.75" bottom="0.75" header="0.3" footer="0.3"/>
  <pageSetup paperSize="9" orientation="portrait" r:id="rId2"/>
  <headerFooter>
    <oddHeader>&amp;C&amp;"Calibri,Tučné"Príloha 8: Priorizovaný investičný plán MS SR s harmonogramom do r. 2026</oddHeader>
    <oddFooter>&amp;L&amp;"Calibri,Kurzíva"Investičná stratégia MS SR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R376"/>
  <sheetViews>
    <sheetView zoomScale="85" zoomScaleNormal="85" workbookViewId="0">
      <selection activeCell="C28" sqref="C28"/>
    </sheetView>
  </sheetViews>
  <sheetFormatPr defaultColWidth="9.109375" defaultRowHeight="14.4"/>
  <cols>
    <col min="1" max="1" width="12.109375" style="229" customWidth="1"/>
    <col min="2" max="2" width="10.88671875" style="229" customWidth="1"/>
    <col min="3" max="3" width="77.44140625" style="229" customWidth="1"/>
    <col min="4" max="6" width="8.5546875" style="229" customWidth="1"/>
    <col min="7" max="7" width="12.33203125" style="229" customWidth="1"/>
    <col min="8" max="8" width="16.33203125" style="739" customWidth="1"/>
    <col min="9" max="9" width="8.33203125" style="229" customWidth="1"/>
    <col min="10" max="10" width="9.5546875" style="229" customWidth="1"/>
    <col min="11" max="11" width="11.88671875" style="229" customWidth="1"/>
    <col min="12" max="12" width="51.109375" style="588" customWidth="1"/>
    <col min="13" max="13" width="15.44140625" style="230" customWidth="1"/>
    <col min="14" max="14" width="0" style="229" hidden="1" customWidth="1"/>
    <col min="15" max="15" width="23.6640625" style="229" hidden="1" customWidth="1"/>
    <col min="16" max="16" width="0" style="229" hidden="1" customWidth="1"/>
    <col min="17" max="17" width="10.5546875" style="229" bestFit="1" customWidth="1"/>
    <col min="18" max="18" width="11.88671875" style="229" customWidth="1"/>
    <col min="19" max="16384" width="9.109375" style="229"/>
  </cols>
  <sheetData>
    <row r="2" spans="1:18">
      <c r="A2" s="10" t="s">
        <v>0</v>
      </c>
      <c r="B2" s="587"/>
      <c r="C2" s="587"/>
    </row>
    <row r="4" spans="1:18">
      <c r="A4" s="1" t="s">
        <v>1</v>
      </c>
      <c r="B4" s="229" t="s">
        <v>1818</v>
      </c>
    </row>
    <row r="7" spans="1:18">
      <c r="A7" s="1" t="s">
        <v>2</v>
      </c>
      <c r="B7" s="229" t="s">
        <v>1819</v>
      </c>
      <c r="G7" s="1" t="s">
        <v>2176</v>
      </c>
    </row>
    <row r="8" spans="1:18">
      <c r="A8" s="1"/>
      <c r="G8" s="1"/>
      <c r="O8" s="229" t="e">
        <f>O8:P62Aplikovaný hodnotiaci ukazovateľ</f>
        <v>#NAME?</v>
      </c>
    </row>
    <row r="9" spans="1:18">
      <c r="A9" s="1" t="s">
        <v>2177</v>
      </c>
      <c r="B9" s="229" t="s">
        <v>2178</v>
      </c>
    </row>
    <row r="10" spans="1:18" s="613" customFormat="1" ht="60" customHeight="1">
      <c r="A10" s="606" t="s">
        <v>3</v>
      </c>
      <c r="B10" s="606" t="s">
        <v>4</v>
      </c>
      <c r="C10" s="606" t="s">
        <v>5</v>
      </c>
      <c r="D10" s="606" t="s">
        <v>6</v>
      </c>
      <c r="E10" s="606" t="s">
        <v>7</v>
      </c>
      <c r="F10" s="606" t="s">
        <v>8</v>
      </c>
      <c r="G10" s="606" t="s">
        <v>9</v>
      </c>
      <c r="H10" s="740" t="s">
        <v>10</v>
      </c>
      <c r="I10" s="606" t="s">
        <v>11</v>
      </c>
      <c r="J10" s="606" t="s">
        <v>12</v>
      </c>
      <c r="K10" s="606" t="s">
        <v>13</v>
      </c>
      <c r="L10" s="606" t="s">
        <v>14</v>
      </c>
      <c r="M10" s="611" t="s">
        <v>1328</v>
      </c>
      <c r="N10" s="612" t="s">
        <v>1831</v>
      </c>
      <c r="O10" s="612" t="s">
        <v>1333</v>
      </c>
      <c r="P10" s="612" t="s">
        <v>1412</v>
      </c>
      <c r="Q10" s="606" t="s">
        <v>1780</v>
      </c>
      <c r="R10" s="606" t="s">
        <v>1780</v>
      </c>
    </row>
    <row r="11" spans="1:18" ht="27.6" customHeight="1">
      <c r="A11" s="591">
        <v>1</v>
      </c>
      <c r="B11" s="591" t="s">
        <v>1326</v>
      </c>
      <c r="C11" s="591" t="s">
        <v>1263</v>
      </c>
      <c r="D11" s="591" t="s">
        <v>19</v>
      </c>
      <c r="E11" s="591"/>
      <c r="F11" s="591" t="s">
        <v>17</v>
      </c>
      <c r="G11" s="591"/>
      <c r="H11" s="741">
        <v>175248855.10080001</v>
      </c>
      <c r="I11" s="591" t="s">
        <v>1382</v>
      </c>
      <c r="J11" s="591">
        <v>2022</v>
      </c>
      <c r="K11" s="591">
        <v>2024</v>
      </c>
      <c r="L11" s="592" t="s">
        <v>1265</v>
      </c>
      <c r="M11" s="591">
        <v>261</v>
      </c>
      <c r="Q11" s="595" t="s">
        <v>1334</v>
      </c>
      <c r="R11" s="595" t="s">
        <v>1332</v>
      </c>
    </row>
    <row r="12" spans="1:18" ht="27.6" customHeight="1">
      <c r="A12" s="591">
        <v>1</v>
      </c>
      <c r="B12" s="591" t="s">
        <v>1326</v>
      </c>
      <c r="C12" s="591" t="s">
        <v>1418</v>
      </c>
      <c r="D12" s="591" t="s">
        <v>19</v>
      </c>
      <c r="E12" s="591"/>
      <c r="F12" s="591" t="s">
        <v>17</v>
      </c>
      <c r="G12" s="591"/>
      <c r="H12" s="741">
        <v>74870402</v>
      </c>
      <c r="I12" s="591" t="s">
        <v>1382</v>
      </c>
      <c r="J12" s="591">
        <v>2022</v>
      </c>
      <c r="K12" s="591">
        <v>2024</v>
      </c>
      <c r="L12" s="592" t="s">
        <v>1265</v>
      </c>
      <c r="M12" s="591">
        <v>261</v>
      </c>
      <c r="Q12" s="595" t="s">
        <v>1334</v>
      </c>
      <c r="R12" s="595" t="s">
        <v>1332</v>
      </c>
    </row>
    <row r="13" spans="1:18" ht="27.6" customHeight="1">
      <c r="A13" s="607">
        <v>2</v>
      </c>
      <c r="B13" s="686" t="s">
        <v>1326</v>
      </c>
      <c r="C13" s="607" t="s">
        <v>2123</v>
      </c>
      <c r="D13" s="607" t="s">
        <v>19</v>
      </c>
      <c r="E13" s="607"/>
      <c r="F13" s="607" t="s">
        <v>17</v>
      </c>
      <c r="G13" s="607"/>
      <c r="H13" s="742">
        <v>42000000</v>
      </c>
      <c r="I13" s="607" t="s">
        <v>1382</v>
      </c>
      <c r="J13" s="607">
        <v>2022</v>
      </c>
      <c r="K13" s="607">
        <v>2024</v>
      </c>
      <c r="L13" s="608" t="s">
        <v>1265</v>
      </c>
      <c r="M13" s="607">
        <v>200</v>
      </c>
      <c r="Q13" s="599" t="s">
        <v>1219</v>
      </c>
      <c r="R13" s="599" t="s">
        <v>1332</v>
      </c>
    </row>
    <row r="14" spans="1:18" ht="27.6" customHeight="1">
      <c r="A14" s="607">
        <v>3</v>
      </c>
      <c r="B14" s="686" t="s">
        <v>1326</v>
      </c>
      <c r="C14" s="608" t="s">
        <v>1917</v>
      </c>
      <c r="D14" s="607" t="s">
        <v>19</v>
      </c>
      <c r="E14" s="607"/>
      <c r="F14" s="607" t="s">
        <v>17</v>
      </c>
      <c r="G14" s="607"/>
      <c r="H14" s="742">
        <v>1491071</v>
      </c>
      <c r="I14" s="607" t="s">
        <v>1382</v>
      </c>
      <c r="J14" s="607"/>
      <c r="K14" s="607"/>
      <c r="L14" s="609" t="s">
        <v>1265</v>
      </c>
      <c r="M14" s="607">
        <v>167</v>
      </c>
      <c r="Q14" s="599" t="s">
        <v>1219</v>
      </c>
      <c r="R14" s="599" t="s">
        <v>1332</v>
      </c>
    </row>
    <row r="15" spans="1:18" ht="27.6" customHeight="1">
      <c r="A15" s="607">
        <v>4</v>
      </c>
      <c r="B15" s="686" t="s">
        <v>1326</v>
      </c>
      <c r="C15" s="608" t="s">
        <v>1753</v>
      </c>
      <c r="D15" s="607" t="s">
        <v>19</v>
      </c>
      <c r="E15" s="607"/>
      <c r="F15" s="607" t="s">
        <v>17</v>
      </c>
      <c r="G15" s="607"/>
      <c r="H15" s="742">
        <v>1683000</v>
      </c>
      <c r="I15" s="607" t="s">
        <v>1382</v>
      </c>
      <c r="J15" s="607"/>
      <c r="K15" s="607"/>
      <c r="L15" s="609" t="s">
        <v>1327</v>
      </c>
      <c r="M15" s="607">
        <v>166</v>
      </c>
      <c r="Q15" s="599" t="s">
        <v>1334</v>
      </c>
      <c r="R15" s="599"/>
    </row>
    <row r="16" spans="1:18" ht="27.6" customHeight="1">
      <c r="A16" s="607">
        <v>5</v>
      </c>
      <c r="B16" s="686" t="s">
        <v>1326</v>
      </c>
      <c r="C16" s="607" t="s">
        <v>1856</v>
      </c>
      <c r="D16" s="607" t="s">
        <v>19</v>
      </c>
      <c r="E16" s="607"/>
      <c r="F16" s="607" t="s">
        <v>17</v>
      </c>
      <c r="G16" s="607"/>
      <c r="H16" s="742">
        <v>9000000</v>
      </c>
      <c r="I16" s="607" t="s">
        <v>1382</v>
      </c>
      <c r="J16" s="607"/>
      <c r="K16" s="607"/>
      <c r="L16" s="608" t="s">
        <v>1265</v>
      </c>
      <c r="M16" s="607">
        <v>148</v>
      </c>
      <c r="Q16" s="599" t="s">
        <v>1334</v>
      </c>
      <c r="R16" s="570"/>
    </row>
    <row r="17" spans="1:18" ht="27.6" customHeight="1">
      <c r="A17" s="607">
        <v>5</v>
      </c>
      <c r="B17" s="686" t="s">
        <v>1326</v>
      </c>
      <c r="C17" s="608" t="s">
        <v>2124</v>
      </c>
      <c r="D17" s="607" t="s">
        <v>19</v>
      </c>
      <c r="E17" s="607"/>
      <c r="F17" s="607" t="s">
        <v>17</v>
      </c>
      <c r="G17" s="607"/>
      <c r="H17" s="742">
        <v>1950000</v>
      </c>
      <c r="I17" s="607" t="s">
        <v>1382</v>
      </c>
      <c r="J17" s="607"/>
      <c r="K17" s="607"/>
      <c r="L17" s="609" t="s">
        <v>1327</v>
      </c>
      <c r="M17" s="607">
        <v>148</v>
      </c>
      <c r="Q17" s="599" t="s">
        <v>1334</v>
      </c>
      <c r="R17" s="599" t="s">
        <v>1332</v>
      </c>
    </row>
    <row r="18" spans="1:18" ht="27.6" customHeight="1">
      <c r="A18" s="607">
        <v>6</v>
      </c>
      <c r="B18" s="686" t="s">
        <v>1326</v>
      </c>
      <c r="C18" s="607" t="s">
        <v>2018</v>
      </c>
      <c r="D18" s="607" t="s">
        <v>19</v>
      </c>
      <c r="E18" s="607"/>
      <c r="F18" s="607" t="s">
        <v>17</v>
      </c>
      <c r="G18" s="607"/>
      <c r="H18" s="742">
        <v>7682916</v>
      </c>
      <c r="I18" s="607" t="s">
        <v>1382</v>
      </c>
      <c r="J18" s="607"/>
      <c r="K18" s="607"/>
      <c r="L18" s="609" t="s">
        <v>1327</v>
      </c>
      <c r="M18" s="607">
        <v>147</v>
      </c>
      <c r="Q18" s="599" t="s">
        <v>1334</v>
      </c>
      <c r="R18" s="599" t="s">
        <v>1332</v>
      </c>
    </row>
    <row r="19" spans="1:18" ht="27.6" customHeight="1">
      <c r="A19" s="607">
        <v>6</v>
      </c>
      <c r="B19" s="686" t="s">
        <v>1326</v>
      </c>
      <c r="C19" s="608" t="s">
        <v>1823</v>
      </c>
      <c r="D19" s="607" t="s">
        <v>19</v>
      </c>
      <c r="E19" s="607"/>
      <c r="F19" s="607" t="s">
        <v>17</v>
      </c>
      <c r="G19" s="607"/>
      <c r="H19" s="742">
        <v>1267836</v>
      </c>
      <c r="I19" s="607" t="s">
        <v>1382</v>
      </c>
      <c r="J19" s="607"/>
      <c r="K19" s="607"/>
      <c r="L19" s="609" t="s">
        <v>1265</v>
      </c>
      <c r="M19" s="607">
        <v>147</v>
      </c>
      <c r="Q19" s="599" t="s">
        <v>1334</v>
      </c>
      <c r="R19" s="599"/>
    </row>
    <row r="20" spans="1:18" ht="27.6" customHeight="1">
      <c r="A20" s="607">
        <v>7</v>
      </c>
      <c r="B20" s="686" t="s">
        <v>1326</v>
      </c>
      <c r="C20" s="608" t="s">
        <v>1916</v>
      </c>
      <c r="D20" s="607" t="s">
        <v>19</v>
      </c>
      <c r="E20" s="607"/>
      <c r="F20" s="607" t="s">
        <v>17</v>
      </c>
      <c r="G20" s="607"/>
      <c r="H20" s="742">
        <v>30400000</v>
      </c>
      <c r="I20" s="607" t="s">
        <v>1382</v>
      </c>
      <c r="J20" s="607"/>
      <c r="K20" s="607"/>
      <c r="L20" s="608" t="s">
        <v>1265</v>
      </c>
      <c r="M20" s="607">
        <v>133</v>
      </c>
      <c r="Q20" s="599" t="s">
        <v>1334</v>
      </c>
      <c r="R20" s="599" t="s">
        <v>1332</v>
      </c>
    </row>
    <row r="21" spans="1:18" ht="27.6" customHeight="1">
      <c r="A21" s="686">
        <v>7</v>
      </c>
      <c r="B21" s="686" t="s">
        <v>1326</v>
      </c>
      <c r="C21" s="607" t="s">
        <v>2033</v>
      </c>
      <c r="D21" s="607" t="s">
        <v>19</v>
      </c>
      <c r="E21" s="607"/>
      <c r="F21" s="607" t="s">
        <v>17</v>
      </c>
      <c r="G21" s="607"/>
      <c r="H21" s="742">
        <v>1070000</v>
      </c>
      <c r="I21" s="607" t="s">
        <v>1382</v>
      </c>
      <c r="J21" s="607"/>
      <c r="K21" s="607"/>
      <c r="L21" s="609" t="s">
        <v>1327</v>
      </c>
      <c r="M21" s="607">
        <v>139</v>
      </c>
      <c r="Q21" s="599" t="s">
        <v>1334</v>
      </c>
      <c r="R21" s="599" t="s">
        <v>1332</v>
      </c>
    </row>
    <row r="22" spans="1:18" ht="27.6" customHeight="1">
      <c r="A22" s="686">
        <v>8</v>
      </c>
      <c r="B22" s="686" t="s">
        <v>1326</v>
      </c>
      <c r="C22" s="607" t="s">
        <v>1915</v>
      </c>
      <c r="D22" s="607" t="s">
        <v>19</v>
      </c>
      <c r="E22" s="607"/>
      <c r="F22" s="607" t="s">
        <v>17</v>
      </c>
      <c r="G22" s="607"/>
      <c r="H22" s="742">
        <v>2500000</v>
      </c>
      <c r="I22" s="607" t="s">
        <v>1382</v>
      </c>
      <c r="J22" s="607"/>
      <c r="K22" s="607"/>
      <c r="L22" s="609" t="s">
        <v>1327</v>
      </c>
      <c r="M22" s="607">
        <v>133</v>
      </c>
      <c r="Q22" s="599" t="s">
        <v>1334</v>
      </c>
      <c r="R22" s="599" t="s">
        <v>1332</v>
      </c>
    </row>
    <row r="23" spans="1:18" ht="27.6" customHeight="1">
      <c r="A23" s="607">
        <v>8</v>
      </c>
      <c r="B23" s="686" t="s">
        <v>1326</v>
      </c>
      <c r="C23" s="608" t="s">
        <v>1914</v>
      </c>
      <c r="D23" s="607" t="s">
        <v>19</v>
      </c>
      <c r="E23" s="607"/>
      <c r="F23" s="607" t="s">
        <v>17</v>
      </c>
      <c r="G23" s="607"/>
      <c r="H23" s="742">
        <v>1600000</v>
      </c>
      <c r="I23" s="607" t="s">
        <v>1382</v>
      </c>
      <c r="J23" s="607"/>
      <c r="K23" s="607"/>
      <c r="L23" s="609" t="s">
        <v>1265</v>
      </c>
      <c r="M23" s="607">
        <v>133</v>
      </c>
      <c r="Q23" s="599" t="s">
        <v>1334</v>
      </c>
      <c r="R23" s="599"/>
    </row>
    <row r="24" spans="1:18" ht="27.6" customHeight="1">
      <c r="A24" s="607"/>
      <c r="B24" s="686" t="s">
        <v>1326</v>
      </c>
      <c r="C24" s="608" t="s">
        <v>1834</v>
      </c>
      <c r="D24" s="607" t="s">
        <v>19</v>
      </c>
      <c r="E24" s="607"/>
      <c r="F24" s="607" t="s">
        <v>17</v>
      </c>
      <c r="G24" s="607"/>
      <c r="H24" s="742">
        <v>930000</v>
      </c>
      <c r="I24" s="607" t="s">
        <v>1382</v>
      </c>
      <c r="J24" s="607"/>
      <c r="K24" s="607"/>
      <c r="L24" s="609" t="s">
        <v>1265</v>
      </c>
      <c r="M24" s="607"/>
      <c r="Q24" s="570"/>
      <c r="R24" s="570"/>
    </row>
    <row r="25" spans="1:18" ht="27.6" customHeight="1">
      <c r="A25" s="607"/>
      <c r="B25" s="686" t="s">
        <v>1326</v>
      </c>
      <c r="C25" s="607" t="s">
        <v>2100</v>
      </c>
      <c r="D25" s="607" t="s">
        <v>19</v>
      </c>
      <c r="E25" s="607"/>
      <c r="F25" s="607" t="s">
        <v>17</v>
      </c>
      <c r="G25" s="607"/>
      <c r="H25" s="743">
        <v>900000</v>
      </c>
      <c r="I25" s="607" t="s">
        <v>1382</v>
      </c>
      <c r="J25" s="607"/>
      <c r="K25" s="607"/>
      <c r="L25" s="608" t="s">
        <v>2107</v>
      </c>
      <c r="M25" s="607"/>
      <c r="Q25" s="570"/>
      <c r="R25" s="570"/>
    </row>
    <row r="26" spans="1:18" ht="27.6" customHeight="1">
      <c r="A26" s="607"/>
      <c r="B26" s="686" t="s">
        <v>1326</v>
      </c>
      <c r="C26" s="607" t="s">
        <v>1820</v>
      </c>
      <c r="D26" s="607" t="s">
        <v>19</v>
      </c>
      <c r="E26" s="607"/>
      <c r="F26" s="607" t="s">
        <v>17</v>
      </c>
      <c r="G26" s="607"/>
      <c r="H26" s="742">
        <v>657600</v>
      </c>
      <c r="I26" s="607" t="s">
        <v>1382</v>
      </c>
      <c r="J26" s="607"/>
      <c r="K26" s="607"/>
      <c r="L26" s="609" t="s">
        <v>1265</v>
      </c>
      <c r="M26" s="607"/>
      <c r="Q26" s="599"/>
      <c r="R26" s="599"/>
    </row>
    <row r="27" spans="1:18" ht="27.6" customHeight="1">
      <c r="A27" s="607"/>
      <c r="B27" s="686" t="s">
        <v>1326</v>
      </c>
      <c r="C27" s="607" t="s">
        <v>1953</v>
      </c>
      <c r="D27" s="607" t="s">
        <v>19</v>
      </c>
      <c r="E27" s="607"/>
      <c r="F27" s="607" t="s">
        <v>17</v>
      </c>
      <c r="G27" s="607"/>
      <c r="H27" s="742">
        <v>600000</v>
      </c>
      <c r="I27" s="607" t="s">
        <v>1382</v>
      </c>
      <c r="J27" s="607"/>
      <c r="K27" s="607"/>
      <c r="L27" s="608" t="s">
        <v>1327</v>
      </c>
      <c r="M27" s="607"/>
      <c r="P27" s="1"/>
      <c r="Q27" s="570"/>
      <c r="R27" s="570"/>
    </row>
    <row r="28" spans="1:18" ht="27.6" customHeight="1">
      <c r="A28" s="607"/>
      <c r="B28" s="686" t="s">
        <v>1326</v>
      </c>
      <c r="C28" s="608" t="s">
        <v>1918</v>
      </c>
      <c r="D28" s="607" t="s">
        <v>19</v>
      </c>
      <c r="E28" s="607"/>
      <c r="F28" s="607" t="s">
        <v>17</v>
      </c>
      <c r="G28" s="607"/>
      <c r="H28" s="742">
        <v>580000</v>
      </c>
      <c r="I28" s="607" t="s">
        <v>1382</v>
      </c>
      <c r="J28" s="607"/>
      <c r="K28" s="607"/>
      <c r="L28" s="608" t="s">
        <v>1265</v>
      </c>
      <c r="M28" s="607"/>
      <c r="Q28" s="570"/>
      <c r="R28" s="570"/>
    </row>
    <row r="29" spans="1:18" ht="27.6" customHeight="1">
      <c r="A29" s="607"/>
      <c r="B29" s="686" t="s">
        <v>1326</v>
      </c>
      <c r="C29" s="607" t="s">
        <v>1846</v>
      </c>
      <c r="D29" s="607" t="s">
        <v>19</v>
      </c>
      <c r="E29" s="607"/>
      <c r="F29" s="607" t="s">
        <v>17</v>
      </c>
      <c r="G29" s="607"/>
      <c r="H29" s="742">
        <v>546000</v>
      </c>
      <c r="I29" s="607" t="s">
        <v>1382</v>
      </c>
      <c r="J29" s="607"/>
      <c r="K29" s="607"/>
      <c r="L29" s="608" t="s">
        <v>1265</v>
      </c>
      <c r="M29" s="607"/>
      <c r="Q29" s="570"/>
      <c r="R29" s="570"/>
    </row>
    <row r="30" spans="1:18" ht="27.6" customHeight="1">
      <c r="A30" s="686"/>
      <c r="B30" s="686" t="s">
        <v>1326</v>
      </c>
      <c r="C30" s="608" t="s">
        <v>1825</v>
      </c>
      <c r="D30" s="607" t="s">
        <v>19</v>
      </c>
      <c r="E30" s="607"/>
      <c r="F30" s="607" t="s">
        <v>17</v>
      </c>
      <c r="G30" s="607"/>
      <c r="H30" s="742">
        <f>9500+500000</f>
        <v>509500</v>
      </c>
      <c r="I30" s="607" t="s">
        <v>1382</v>
      </c>
      <c r="J30" s="607"/>
      <c r="K30" s="607"/>
      <c r="L30" s="608" t="s">
        <v>1265</v>
      </c>
      <c r="M30" s="607"/>
      <c r="Q30" s="570"/>
      <c r="R30" s="570"/>
    </row>
    <row r="31" spans="1:18" ht="27.6" customHeight="1">
      <c r="A31" s="607"/>
      <c r="B31" s="686" t="s">
        <v>1326</v>
      </c>
      <c r="C31" s="607" t="s">
        <v>2031</v>
      </c>
      <c r="D31" s="607" t="s">
        <v>19</v>
      </c>
      <c r="E31" s="607"/>
      <c r="F31" s="607" t="s">
        <v>17</v>
      </c>
      <c r="G31" s="607"/>
      <c r="H31" s="742">
        <v>500000</v>
      </c>
      <c r="I31" s="607" t="s">
        <v>1382</v>
      </c>
      <c r="J31" s="607"/>
      <c r="K31" s="607"/>
      <c r="L31" s="609" t="s">
        <v>1265</v>
      </c>
      <c r="M31" s="607"/>
      <c r="Q31" s="570"/>
      <c r="R31" s="570"/>
    </row>
    <row r="32" spans="1:18" ht="27.6" customHeight="1">
      <c r="A32" s="607"/>
      <c r="B32" s="686" t="s">
        <v>1326</v>
      </c>
      <c r="C32" s="607" t="s">
        <v>1989</v>
      </c>
      <c r="D32" s="607" t="s">
        <v>19</v>
      </c>
      <c r="E32" s="607"/>
      <c r="F32" s="607" t="s">
        <v>17</v>
      </c>
      <c r="G32" s="607"/>
      <c r="H32" s="742">
        <v>496000</v>
      </c>
      <c r="I32" s="607" t="s">
        <v>1382</v>
      </c>
      <c r="J32" s="607"/>
      <c r="K32" s="607"/>
      <c r="L32" s="609" t="s">
        <v>1265</v>
      </c>
      <c r="M32" s="607"/>
      <c r="P32" s="228"/>
      <c r="Q32" s="570"/>
      <c r="R32" s="570"/>
    </row>
    <row r="33" spans="1:18" ht="27.6" customHeight="1">
      <c r="A33" s="607"/>
      <c r="B33" s="686" t="s">
        <v>1326</v>
      </c>
      <c r="C33" s="607" t="s">
        <v>2028</v>
      </c>
      <c r="D33" s="607" t="s">
        <v>19</v>
      </c>
      <c r="E33" s="607"/>
      <c r="F33" s="607" t="s">
        <v>17</v>
      </c>
      <c r="G33" s="607"/>
      <c r="H33" s="742">
        <v>465000</v>
      </c>
      <c r="I33" s="607" t="s">
        <v>1382</v>
      </c>
      <c r="J33" s="607"/>
      <c r="K33" s="607"/>
      <c r="L33" s="608" t="s">
        <v>1327</v>
      </c>
      <c r="M33" s="607"/>
      <c r="Q33" s="570"/>
      <c r="R33" s="570"/>
    </row>
    <row r="34" spans="1:18" s="228" customFormat="1" ht="27.6" customHeight="1">
      <c r="A34" s="607"/>
      <c r="B34" s="686" t="s">
        <v>1326</v>
      </c>
      <c r="C34" s="608" t="s">
        <v>1835</v>
      </c>
      <c r="D34" s="607" t="s">
        <v>19</v>
      </c>
      <c r="E34" s="607"/>
      <c r="F34" s="607" t="s">
        <v>17</v>
      </c>
      <c r="G34" s="607"/>
      <c r="H34" s="742">
        <v>450000</v>
      </c>
      <c r="I34" s="607" t="s">
        <v>1382</v>
      </c>
      <c r="J34" s="607"/>
      <c r="K34" s="607"/>
      <c r="L34" s="609" t="s">
        <v>1265</v>
      </c>
      <c r="M34" s="607"/>
      <c r="N34" s="229"/>
      <c r="O34" s="229"/>
      <c r="P34" s="229"/>
      <c r="Q34" s="570"/>
      <c r="R34" s="570"/>
    </row>
    <row r="35" spans="1:18" ht="27.6" customHeight="1">
      <c r="A35" s="607"/>
      <c r="B35" s="686" t="s">
        <v>1326</v>
      </c>
      <c r="C35" s="608" t="s">
        <v>1836</v>
      </c>
      <c r="D35" s="607" t="s">
        <v>19</v>
      </c>
      <c r="E35" s="607"/>
      <c r="F35" s="607" t="s">
        <v>17</v>
      </c>
      <c r="G35" s="607"/>
      <c r="H35" s="742">
        <v>400000</v>
      </c>
      <c r="I35" s="607" t="s">
        <v>1382</v>
      </c>
      <c r="J35" s="607"/>
      <c r="K35" s="607"/>
      <c r="L35" s="609" t="s">
        <v>1327</v>
      </c>
      <c r="M35" s="607"/>
      <c r="Q35" s="570"/>
      <c r="R35" s="570"/>
    </row>
    <row r="36" spans="1:18" ht="27.6" customHeight="1">
      <c r="A36" s="607"/>
      <c r="B36" s="686" t="s">
        <v>1326</v>
      </c>
      <c r="C36" s="607" t="s">
        <v>1862</v>
      </c>
      <c r="D36" s="607" t="s">
        <v>19</v>
      </c>
      <c r="E36" s="607"/>
      <c r="F36" s="607" t="s">
        <v>17</v>
      </c>
      <c r="G36" s="607"/>
      <c r="H36" s="742">
        <v>365000</v>
      </c>
      <c r="I36" s="607" t="s">
        <v>1382</v>
      </c>
      <c r="J36" s="607">
        <v>2022</v>
      </c>
      <c r="K36" s="607"/>
      <c r="L36" s="608" t="s">
        <v>1265</v>
      </c>
      <c r="M36" s="607"/>
      <c r="Q36" s="570"/>
      <c r="R36" s="570"/>
    </row>
    <row r="37" spans="1:18" ht="27.6" customHeight="1">
      <c r="A37" s="607"/>
      <c r="B37" s="686" t="s">
        <v>1326</v>
      </c>
      <c r="C37" s="607" t="s">
        <v>1982</v>
      </c>
      <c r="D37" s="607" t="s">
        <v>19</v>
      </c>
      <c r="E37" s="607"/>
      <c r="F37" s="607" t="s">
        <v>17</v>
      </c>
      <c r="G37" s="607"/>
      <c r="H37" s="742">
        <v>355000</v>
      </c>
      <c r="I37" s="607" t="s">
        <v>1382</v>
      </c>
      <c r="J37" s="607"/>
      <c r="K37" s="607"/>
      <c r="L37" s="608" t="s">
        <v>1265</v>
      </c>
      <c r="M37" s="607"/>
      <c r="Q37" s="570"/>
      <c r="R37" s="570"/>
    </row>
    <row r="38" spans="1:18" ht="27.6" customHeight="1">
      <c r="A38" s="607"/>
      <c r="B38" s="686" t="s">
        <v>1326</v>
      </c>
      <c r="C38" s="607" t="s">
        <v>2088</v>
      </c>
      <c r="D38" s="607" t="s">
        <v>19</v>
      </c>
      <c r="E38" s="607"/>
      <c r="F38" s="607" t="s">
        <v>17</v>
      </c>
      <c r="G38" s="607"/>
      <c r="H38" s="743">
        <v>300000</v>
      </c>
      <c r="I38" s="607" t="s">
        <v>1382</v>
      </c>
      <c r="J38" s="607"/>
      <c r="K38" s="607"/>
      <c r="L38" s="608" t="s">
        <v>1265</v>
      </c>
      <c r="M38" s="607"/>
      <c r="Q38" s="570"/>
      <c r="R38" s="570"/>
    </row>
    <row r="39" spans="1:18" ht="27.6" customHeight="1">
      <c r="A39" s="607"/>
      <c r="B39" s="686" t="s">
        <v>1326</v>
      </c>
      <c r="C39" s="607" t="s">
        <v>1890</v>
      </c>
      <c r="D39" s="607" t="s">
        <v>19</v>
      </c>
      <c r="E39" s="607"/>
      <c r="F39" s="607" t="s">
        <v>17</v>
      </c>
      <c r="G39" s="607"/>
      <c r="H39" s="743">
        <v>280000</v>
      </c>
      <c r="I39" s="607" t="s">
        <v>1382</v>
      </c>
      <c r="J39" s="607"/>
      <c r="K39" s="607"/>
      <c r="L39" s="608" t="s">
        <v>1895</v>
      </c>
      <c r="M39" s="607"/>
      <c r="Q39" s="570"/>
      <c r="R39" s="570"/>
    </row>
    <row r="40" spans="1:18" ht="27.6" customHeight="1">
      <c r="A40" s="607"/>
      <c r="B40" s="686" t="s">
        <v>1326</v>
      </c>
      <c r="C40" s="607" t="s">
        <v>1945</v>
      </c>
      <c r="D40" s="607" t="s">
        <v>19</v>
      </c>
      <c r="E40" s="607"/>
      <c r="F40" s="607" t="s">
        <v>17</v>
      </c>
      <c r="G40" s="607"/>
      <c r="H40" s="742">
        <v>280000</v>
      </c>
      <c r="I40" s="607" t="s">
        <v>1382</v>
      </c>
      <c r="J40" s="607"/>
      <c r="K40" s="607"/>
      <c r="L40" s="608" t="s">
        <v>1265</v>
      </c>
      <c r="M40" s="607"/>
      <c r="P40" s="1"/>
      <c r="Q40" s="570"/>
      <c r="R40" s="570"/>
    </row>
    <row r="41" spans="1:18" ht="27.6" customHeight="1">
      <c r="A41" s="686"/>
      <c r="B41" s="686" t="s">
        <v>1326</v>
      </c>
      <c r="C41" s="607" t="s">
        <v>1981</v>
      </c>
      <c r="D41" s="607" t="s">
        <v>19</v>
      </c>
      <c r="E41" s="607"/>
      <c r="F41" s="607" t="s">
        <v>17</v>
      </c>
      <c r="G41" s="607"/>
      <c r="H41" s="742">
        <v>230000</v>
      </c>
      <c r="I41" s="607" t="s">
        <v>1382</v>
      </c>
      <c r="J41" s="607"/>
      <c r="K41" s="607"/>
      <c r="L41" s="608" t="s">
        <v>1265</v>
      </c>
      <c r="M41" s="607"/>
      <c r="Q41" s="570"/>
      <c r="R41" s="570"/>
    </row>
    <row r="42" spans="1:18" ht="27.6" customHeight="1">
      <c r="A42" s="607"/>
      <c r="B42" s="686" t="s">
        <v>1326</v>
      </c>
      <c r="C42" s="608" t="s">
        <v>2000</v>
      </c>
      <c r="D42" s="607" t="s">
        <v>19</v>
      </c>
      <c r="E42" s="607"/>
      <c r="F42" s="607" t="s">
        <v>17</v>
      </c>
      <c r="G42" s="607"/>
      <c r="H42" s="742">
        <v>216000</v>
      </c>
      <c r="I42" s="607" t="s">
        <v>1382</v>
      </c>
      <c r="J42" s="607"/>
      <c r="K42" s="607"/>
      <c r="L42" s="608" t="s">
        <v>1265</v>
      </c>
      <c r="M42" s="607"/>
      <c r="Q42" s="570"/>
      <c r="R42" s="570"/>
    </row>
    <row r="43" spans="1:18" ht="27.6" customHeight="1">
      <c r="A43" s="607"/>
      <c r="B43" s="686" t="s">
        <v>1326</v>
      </c>
      <c r="C43" s="607" t="s">
        <v>1938</v>
      </c>
      <c r="D43" s="607" t="s">
        <v>19</v>
      </c>
      <c r="E43" s="607"/>
      <c r="F43" s="607" t="s">
        <v>17</v>
      </c>
      <c r="G43" s="607"/>
      <c r="H43" s="742">
        <v>215000</v>
      </c>
      <c r="I43" s="607" t="s">
        <v>1382</v>
      </c>
      <c r="J43" s="607"/>
      <c r="K43" s="607"/>
      <c r="L43" s="608" t="s">
        <v>1265</v>
      </c>
      <c r="M43" s="607"/>
      <c r="Q43" s="570"/>
      <c r="R43" s="570"/>
    </row>
    <row r="44" spans="1:18" s="1" customFormat="1" ht="27.6" customHeight="1">
      <c r="A44" s="686"/>
      <c r="B44" s="686" t="s">
        <v>1326</v>
      </c>
      <c r="C44" s="607" t="s">
        <v>1864</v>
      </c>
      <c r="D44" s="607" t="s">
        <v>19</v>
      </c>
      <c r="E44" s="607"/>
      <c r="F44" s="607" t="s">
        <v>17</v>
      </c>
      <c r="G44" s="607"/>
      <c r="H44" s="742">
        <v>201681.3</v>
      </c>
      <c r="I44" s="607" t="s">
        <v>1382</v>
      </c>
      <c r="J44" s="607"/>
      <c r="K44" s="607"/>
      <c r="L44" s="608" t="s">
        <v>1265</v>
      </c>
      <c r="M44" s="607"/>
      <c r="N44" s="229"/>
      <c r="O44" s="229"/>
      <c r="P44" s="229"/>
      <c r="Q44" s="570"/>
      <c r="R44" s="570"/>
    </row>
    <row r="45" spans="1:18" s="1" customFormat="1" ht="27.6" customHeight="1">
      <c r="A45" s="686"/>
      <c r="B45" s="686" t="s">
        <v>1326</v>
      </c>
      <c r="C45" s="608" t="s">
        <v>1844</v>
      </c>
      <c r="D45" s="607" t="s">
        <v>19</v>
      </c>
      <c r="E45" s="607"/>
      <c r="F45" s="607" t="s">
        <v>17</v>
      </c>
      <c r="G45" s="607"/>
      <c r="H45" s="742">
        <v>200000</v>
      </c>
      <c r="I45" s="607" t="s">
        <v>1382</v>
      </c>
      <c r="J45" s="607"/>
      <c r="K45" s="607"/>
      <c r="L45" s="608" t="s">
        <v>1327</v>
      </c>
      <c r="M45" s="607"/>
      <c r="N45" s="229"/>
      <c r="O45" s="229"/>
      <c r="P45" s="229"/>
      <c r="Q45" s="570"/>
      <c r="R45" s="570"/>
    </row>
    <row r="46" spans="1:18" ht="27.6" customHeight="1">
      <c r="A46" s="686"/>
      <c r="B46" s="686" t="s">
        <v>1326</v>
      </c>
      <c r="C46" s="607" t="s">
        <v>1985</v>
      </c>
      <c r="D46" s="607" t="s">
        <v>19</v>
      </c>
      <c r="E46" s="607"/>
      <c r="F46" s="607" t="s">
        <v>17</v>
      </c>
      <c r="G46" s="607"/>
      <c r="H46" s="742">
        <v>200000</v>
      </c>
      <c r="I46" s="607" t="s">
        <v>1382</v>
      </c>
      <c r="J46" s="607"/>
      <c r="K46" s="607"/>
      <c r="L46" s="608" t="s">
        <v>1265</v>
      </c>
      <c r="M46" s="607"/>
      <c r="Q46" s="570"/>
      <c r="R46" s="570"/>
    </row>
    <row r="47" spans="1:18" ht="27.6" customHeight="1">
      <c r="A47" s="607"/>
      <c r="B47" s="686" t="s">
        <v>1326</v>
      </c>
      <c r="C47" s="608" t="s">
        <v>1840</v>
      </c>
      <c r="D47" s="607" t="s">
        <v>19</v>
      </c>
      <c r="E47" s="607"/>
      <c r="F47" s="607" t="s">
        <v>17</v>
      </c>
      <c r="G47" s="607"/>
      <c r="H47" s="742">
        <v>198000</v>
      </c>
      <c r="I47" s="607" t="s">
        <v>1382</v>
      </c>
      <c r="J47" s="607"/>
      <c r="K47" s="607"/>
      <c r="L47" s="608" t="s">
        <v>1327</v>
      </c>
      <c r="M47" s="607"/>
      <c r="Q47" s="570"/>
      <c r="R47" s="570"/>
    </row>
    <row r="48" spans="1:18" ht="27.6" customHeight="1">
      <c r="A48" s="607"/>
      <c r="B48" s="686" t="s">
        <v>1326</v>
      </c>
      <c r="C48" s="607" t="s">
        <v>1973</v>
      </c>
      <c r="D48" s="607" t="s">
        <v>19</v>
      </c>
      <c r="E48" s="607"/>
      <c r="F48" s="607" t="s">
        <v>17</v>
      </c>
      <c r="G48" s="607"/>
      <c r="H48" s="742">
        <v>180000</v>
      </c>
      <c r="I48" s="607" t="s">
        <v>1382</v>
      </c>
      <c r="J48" s="607"/>
      <c r="K48" s="607"/>
      <c r="L48" s="608" t="s">
        <v>1265</v>
      </c>
      <c r="M48" s="607"/>
      <c r="Q48" s="570"/>
      <c r="R48" s="570"/>
    </row>
    <row r="49" spans="1:18" ht="27.6" customHeight="1">
      <c r="A49" s="607"/>
      <c r="B49" s="686" t="s">
        <v>1326</v>
      </c>
      <c r="C49" s="608" t="s">
        <v>1841</v>
      </c>
      <c r="D49" s="607" t="s">
        <v>19</v>
      </c>
      <c r="E49" s="607"/>
      <c r="F49" s="607" t="s">
        <v>17</v>
      </c>
      <c r="G49" s="607"/>
      <c r="H49" s="742">
        <v>166000</v>
      </c>
      <c r="I49" s="607" t="s">
        <v>1382</v>
      </c>
      <c r="J49" s="607"/>
      <c r="K49" s="607"/>
      <c r="L49" s="608" t="s">
        <v>1327</v>
      </c>
      <c r="M49" s="607"/>
      <c r="Q49" s="570"/>
      <c r="R49" s="570"/>
    </row>
    <row r="50" spans="1:18" ht="27.6" customHeight="1">
      <c r="A50" s="607"/>
      <c r="B50" s="686" t="s">
        <v>1326</v>
      </c>
      <c r="C50" s="607" t="s">
        <v>1946</v>
      </c>
      <c r="D50" s="607" t="s">
        <v>19</v>
      </c>
      <c r="E50" s="607"/>
      <c r="F50" s="607" t="s">
        <v>17</v>
      </c>
      <c r="G50" s="607"/>
      <c r="H50" s="742">
        <v>165000</v>
      </c>
      <c r="I50" s="607" t="s">
        <v>1382</v>
      </c>
      <c r="J50" s="607"/>
      <c r="K50" s="607"/>
      <c r="L50" s="608" t="s">
        <v>1327</v>
      </c>
      <c r="M50" s="607"/>
      <c r="Q50" s="570"/>
      <c r="R50" s="570"/>
    </row>
    <row r="51" spans="1:18" ht="27.6" customHeight="1">
      <c r="A51" s="607"/>
      <c r="B51" s="686" t="s">
        <v>1326</v>
      </c>
      <c r="C51" s="607" t="s">
        <v>1928</v>
      </c>
      <c r="D51" s="607" t="s">
        <v>19</v>
      </c>
      <c r="E51" s="607"/>
      <c r="F51" s="607" t="s">
        <v>17</v>
      </c>
      <c r="G51" s="607"/>
      <c r="H51" s="742">
        <v>165000</v>
      </c>
      <c r="I51" s="607" t="s">
        <v>1382</v>
      </c>
      <c r="J51" s="607"/>
      <c r="K51" s="607"/>
      <c r="L51" s="608" t="s">
        <v>1265</v>
      </c>
      <c r="M51" s="607"/>
      <c r="Q51" s="570"/>
      <c r="R51" s="570"/>
    </row>
    <row r="52" spans="1:18" ht="27.6" customHeight="1">
      <c r="A52" s="607"/>
      <c r="B52" s="686" t="s">
        <v>1326</v>
      </c>
      <c r="C52" s="607" t="s">
        <v>1881</v>
      </c>
      <c r="D52" s="607" t="s">
        <v>19</v>
      </c>
      <c r="E52" s="607"/>
      <c r="F52" s="607" t="s">
        <v>17</v>
      </c>
      <c r="G52" s="607"/>
      <c r="H52" s="743">
        <v>150000</v>
      </c>
      <c r="I52" s="607" t="s">
        <v>1382</v>
      </c>
      <c r="J52" s="607"/>
      <c r="K52" s="607"/>
      <c r="L52" s="608" t="s">
        <v>1265</v>
      </c>
      <c r="M52" s="607"/>
      <c r="Q52" s="570"/>
      <c r="R52" s="570"/>
    </row>
    <row r="53" spans="1:18" ht="27.6" customHeight="1" collapsed="1">
      <c r="A53" s="607"/>
      <c r="B53" s="686" t="s">
        <v>1326</v>
      </c>
      <c r="C53" s="607" t="s">
        <v>1966</v>
      </c>
      <c r="D53" s="607" t="s">
        <v>19</v>
      </c>
      <c r="E53" s="607"/>
      <c r="F53" s="607" t="s">
        <v>17</v>
      </c>
      <c r="G53" s="607"/>
      <c r="H53" s="742">
        <v>150000</v>
      </c>
      <c r="I53" s="607" t="s">
        <v>1382</v>
      </c>
      <c r="J53" s="607"/>
      <c r="K53" s="607"/>
      <c r="L53" s="608" t="s">
        <v>1265</v>
      </c>
      <c r="M53" s="607"/>
      <c r="Q53" s="570"/>
      <c r="R53" s="570"/>
    </row>
    <row r="54" spans="1:18" ht="27.6" customHeight="1">
      <c r="A54" s="607"/>
      <c r="B54" s="686" t="s">
        <v>1326</v>
      </c>
      <c r="C54" s="607" t="s">
        <v>1942</v>
      </c>
      <c r="D54" s="607" t="s">
        <v>19</v>
      </c>
      <c r="E54" s="607"/>
      <c r="F54" s="607" t="s">
        <v>17</v>
      </c>
      <c r="G54" s="607"/>
      <c r="H54" s="742">
        <v>150000</v>
      </c>
      <c r="I54" s="607" t="s">
        <v>1382</v>
      </c>
      <c r="J54" s="607"/>
      <c r="K54" s="607"/>
      <c r="L54" s="608" t="s">
        <v>1327</v>
      </c>
      <c r="M54" s="607"/>
      <c r="Q54" s="570"/>
      <c r="R54" s="570"/>
    </row>
    <row r="55" spans="1:18" ht="27.6" customHeight="1">
      <c r="A55" s="607"/>
      <c r="B55" s="686" t="s">
        <v>1326</v>
      </c>
      <c r="C55" s="607" t="s">
        <v>1978</v>
      </c>
      <c r="D55" s="607" t="s">
        <v>19</v>
      </c>
      <c r="E55" s="607"/>
      <c r="F55" s="607" t="s">
        <v>17</v>
      </c>
      <c r="G55" s="607"/>
      <c r="H55" s="742">
        <v>150000</v>
      </c>
      <c r="I55" s="607" t="s">
        <v>1382</v>
      </c>
      <c r="J55" s="607"/>
      <c r="K55" s="607"/>
      <c r="L55" s="608" t="s">
        <v>1265</v>
      </c>
      <c r="M55" s="607"/>
      <c r="Q55" s="570"/>
      <c r="R55" s="570"/>
    </row>
    <row r="56" spans="1:18" ht="27.6" customHeight="1">
      <c r="A56" s="607"/>
      <c r="B56" s="686" t="s">
        <v>1326</v>
      </c>
      <c r="C56" s="607" t="s">
        <v>2089</v>
      </c>
      <c r="D56" s="607" t="s">
        <v>19</v>
      </c>
      <c r="E56" s="607"/>
      <c r="F56" s="607" t="s">
        <v>17</v>
      </c>
      <c r="G56" s="607"/>
      <c r="H56" s="743">
        <v>150000</v>
      </c>
      <c r="I56" s="607" t="s">
        <v>1382</v>
      </c>
      <c r="J56" s="607"/>
      <c r="K56" s="607"/>
      <c r="L56" s="608" t="s">
        <v>1265</v>
      </c>
      <c r="M56" s="607"/>
      <c r="Q56" s="570"/>
      <c r="R56" s="570"/>
    </row>
    <row r="57" spans="1:18" ht="27.6" customHeight="1">
      <c r="A57" s="607"/>
      <c r="B57" s="686" t="s">
        <v>1326</v>
      </c>
      <c r="C57" s="607" t="s">
        <v>2101</v>
      </c>
      <c r="D57" s="607" t="s">
        <v>19</v>
      </c>
      <c r="E57" s="607"/>
      <c r="F57" s="607" t="s">
        <v>17</v>
      </c>
      <c r="G57" s="607"/>
      <c r="H57" s="743">
        <v>150000</v>
      </c>
      <c r="I57" s="607" t="s">
        <v>1382</v>
      </c>
      <c r="J57" s="607"/>
      <c r="K57" s="607"/>
      <c r="L57" s="608" t="s">
        <v>2107</v>
      </c>
      <c r="M57" s="607"/>
      <c r="Q57" s="570"/>
      <c r="R57" s="570"/>
    </row>
    <row r="58" spans="1:18" ht="27.6" customHeight="1">
      <c r="A58" s="607"/>
      <c r="B58" s="686" t="s">
        <v>1326</v>
      </c>
      <c r="C58" s="607" t="s">
        <v>2080</v>
      </c>
      <c r="D58" s="607" t="s">
        <v>19</v>
      </c>
      <c r="E58" s="607"/>
      <c r="F58" s="607" t="s">
        <v>17</v>
      </c>
      <c r="G58" s="607"/>
      <c r="H58" s="743">
        <v>139000</v>
      </c>
      <c r="I58" s="607" t="s">
        <v>1382</v>
      </c>
      <c r="J58" s="607"/>
      <c r="K58" s="607"/>
      <c r="L58" s="608" t="s">
        <v>2084</v>
      </c>
      <c r="M58" s="607"/>
      <c r="Q58" s="570"/>
      <c r="R58" s="570"/>
    </row>
    <row r="59" spans="1:18" ht="27.6" customHeight="1">
      <c r="A59" s="607"/>
      <c r="B59" s="686" t="s">
        <v>1326</v>
      </c>
      <c r="C59" s="608" t="s">
        <v>1833</v>
      </c>
      <c r="D59" s="607" t="s">
        <v>19</v>
      </c>
      <c r="E59" s="607"/>
      <c r="F59" s="607" t="s">
        <v>17</v>
      </c>
      <c r="G59" s="607"/>
      <c r="H59" s="742">
        <v>136458.25</v>
      </c>
      <c r="I59" s="607" t="s">
        <v>1382</v>
      </c>
      <c r="J59" s="607"/>
      <c r="K59" s="607"/>
      <c r="L59" s="609" t="s">
        <v>1327</v>
      </c>
      <c r="M59" s="607"/>
      <c r="Q59" s="570"/>
      <c r="R59" s="570"/>
    </row>
    <row r="60" spans="1:18" ht="27.6" customHeight="1">
      <c r="A60" s="607"/>
      <c r="B60" s="686" t="s">
        <v>1326</v>
      </c>
      <c r="C60" s="608" t="s">
        <v>1843</v>
      </c>
      <c r="D60" s="607" t="s">
        <v>19</v>
      </c>
      <c r="E60" s="607"/>
      <c r="F60" s="607" t="s">
        <v>17</v>
      </c>
      <c r="G60" s="607"/>
      <c r="H60" s="742">
        <v>130000</v>
      </c>
      <c r="I60" s="607" t="s">
        <v>1382</v>
      </c>
      <c r="J60" s="607"/>
      <c r="K60" s="607"/>
      <c r="L60" s="608" t="s">
        <v>1265</v>
      </c>
      <c r="M60" s="607"/>
      <c r="Q60" s="570"/>
      <c r="R60" s="570"/>
    </row>
    <row r="61" spans="1:18" ht="27.6" customHeight="1">
      <c r="A61" s="607"/>
      <c r="B61" s="686" t="s">
        <v>1326</v>
      </c>
      <c r="C61" s="607" t="s">
        <v>2092</v>
      </c>
      <c r="D61" s="607" t="s">
        <v>19</v>
      </c>
      <c r="E61" s="607"/>
      <c r="F61" s="607" t="s">
        <v>17</v>
      </c>
      <c r="G61" s="607"/>
      <c r="H61" s="743">
        <v>120000</v>
      </c>
      <c r="I61" s="607" t="s">
        <v>1382</v>
      </c>
      <c r="J61" s="607"/>
      <c r="K61" s="607"/>
      <c r="L61" s="608" t="s">
        <v>2095</v>
      </c>
      <c r="M61" s="607"/>
      <c r="Q61" s="570"/>
      <c r="R61" s="570"/>
    </row>
    <row r="62" spans="1:18" ht="27.6" customHeight="1">
      <c r="A62" s="607"/>
      <c r="B62" s="686" t="s">
        <v>1326</v>
      </c>
      <c r="C62" s="607" t="s">
        <v>2093</v>
      </c>
      <c r="D62" s="607" t="s">
        <v>19</v>
      </c>
      <c r="E62" s="607"/>
      <c r="F62" s="607" t="s">
        <v>17</v>
      </c>
      <c r="G62" s="607"/>
      <c r="H62" s="743">
        <v>120000</v>
      </c>
      <c r="I62" s="607" t="s">
        <v>1382</v>
      </c>
      <c r="J62" s="607"/>
      <c r="K62" s="607"/>
      <c r="L62" s="608" t="s">
        <v>1265</v>
      </c>
      <c r="M62" s="607"/>
      <c r="Q62" s="570"/>
      <c r="R62" s="570"/>
    </row>
    <row r="63" spans="1:18" ht="27.6" customHeight="1">
      <c r="A63" s="607"/>
      <c r="B63" s="686" t="s">
        <v>1326</v>
      </c>
      <c r="C63" s="607" t="s">
        <v>2008</v>
      </c>
      <c r="D63" s="607" t="s">
        <v>19</v>
      </c>
      <c r="E63" s="607"/>
      <c r="F63" s="607" t="s">
        <v>17</v>
      </c>
      <c r="G63" s="607"/>
      <c r="H63" s="743">
        <v>110000</v>
      </c>
      <c r="I63" s="607" t="s">
        <v>1382</v>
      </c>
      <c r="J63" s="607"/>
      <c r="K63" s="607"/>
      <c r="L63" s="608" t="s">
        <v>1327</v>
      </c>
      <c r="M63" s="607"/>
      <c r="Q63" s="570"/>
      <c r="R63" s="570"/>
    </row>
    <row r="64" spans="1:18" ht="27.6" customHeight="1">
      <c r="A64" s="607"/>
      <c r="B64" s="686" t="s">
        <v>1326</v>
      </c>
      <c r="C64" s="607" t="s">
        <v>2106</v>
      </c>
      <c r="D64" s="607" t="s">
        <v>19</v>
      </c>
      <c r="E64" s="607"/>
      <c r="F64" s="607" t="s">
        <v>17</v>
      </c>
      <c r="G64" s="607"/>
      <c r="H64" s="743">
        <v>100400</v>
      </c>
      <c r="I64" s="607" t="s">
        <v>1382</v>
      </c>
      <c r="J64" s="607"/>
      <c r="K64" s="607"/>
      <c r="L64" s="608" t="s">
        <v>2121</v>
      </c>
      <c r="M64" s="607"/>
      <c r="Q64" s="570"/>
      <c r="R64" s="570"/>
    </row>
    <row r="65" spans="1:18" ht="27.6" customHeight="1">
      <c r="A65" s="607"/>
      <c r="B65" s="686" t="s">
        <v>1326</v>
      </c>
      <c r="C65" s="607" t="s">
        <v>1850</v>
      </c>
      <c r="D65" s="607" t="s">
        <v>19</v>
      </c>
      <c r="E65" s="607"/>
      <c r="F65" s="607" t="s">
        <v>17</v>
      </c>
      <c r="G65" s="607"/>
      <c r="H65" s="742">
        <v>100000</v>
      </c>
      <c r="I65" s="607" t="s">
        <v>1382</v>
      </c>
      <c r="J65" s="607"/>
      <c r="K65" s="607"/>
      <c r="L65" s="608" t="s">
        <v>1327</v>
      </c>
      <c r="M65" s="607"/>
      <c r="Q65" s="570"/>
      <c r="R65" s="570"/>
    </row>
    <row r="66" spans="1:18" ht="27.6" customHeight="1">
      <c r="A66" s="686"/>
      <c r="B66" s="686" t="s">
        <v>1326</v>
      </c>
      <c r="C66" s="607" t="s">
        <v>1948</v>
      </c>
      <c r="D66" s="607" t="s">
        <v>19</v>
      </c>
      <c r="E66" s="607"/>
      <c r="F66" s="607" t="s">
        <v>17</v>
      </c>
      <c r="G66" s="607"/>
      <c r="H66" s="742">
        <v>100000</v>
      </c>
      <c r="I66" s="607" t="s">
        <v>1382</v>
      </c>
      <c r="J66" s="607"/>
      <c r="K66" s="607"/>
      <c r="L66" s="608" t="s">
        <v>1327</v>
      </c>
      <c r="M66" s="607"/>
      <c r="Q66" s="570"/>
      <c r="R66" s="570"/>
    </row>
    <row r="67" spans="1:18" ht="27.6" customHeight="1">
      <c r="A67" s="686"/>
      <c r="B67" s="686" t="s">
        <v>1326</v>
      </c>
      <c r="C67" s="607" t="s">
        <v>1965</v>
      </c>
      <c r="D67" s="607" t="s">
        <v>19</v>
      </c>
      <c r="E67" s="607"/>
      <c r="F67" s="607" t="s">
        <v>17</v>
      </c>
      <c r="G67" s="607"/>
      <c r="H67" s="742">
        <v>100000</v>
      </c>
      <c r="I67" s="607" t="s">
        <v>1382</v>
      </c>
      <c r="J67" s="607"/>
      <c r="K67" s="607"/>
      <c r="L67" s="608" t="s">
        <v>1265</v>
      </c>
      <c r="M67" s="607"/>
      <c r="Q67" s="570"/>
      <c r="R67" s="570"/>
    </row>
    <row r="68" spans="1:18" ht="27.6" customHeight="1">
      <c r="A68" s="686"/>
      <c r="B68" s="686" t="s">
        <v>1326</v>
      </c>
      <c r="C68" s="607" t="s">
        <v>1987</v>
      </c>
      <c r="D68" s="607" t="s">
        <v>19</v>
      </c>
      <c r="E68" s="607"/>
      <c r="F68" s="607" t="s">
        <v>17</v>
      </c>
      <c r="G68" s="607"/>
      <c r="H68" s="742">
        <v>100000</v>
      </c>
      <c r="I68" s="607" t="s">
        <v>1382</v>
      </c>
      <c r="J68" s="607"/>
      <c r="K68" s="607"/>
      <c r="L68" s="608" t="s">
        <v>1327</v>
      </c>
      <c r="M68" s="607"/>
      <c r="Q68" s="570"/>
      <c r="R68" s="570"/>
    </row>
    <row r="69" spans="1:18" ht="27.6" customHeight="1">
      <c r="A69" s="607"/>
      <c r="B69" s="686" t="s">
        <v>1326</v>
      </c>
      <c r="C69" s="607" t="s">
        <v>1971</v>
      </c>
      <c r="D69" s="607" t="s">
        <v>19</v>
      </c>
      <c r="E69" s="607"/>
      <c r="F69" s="607" t="s">
        <v>17</v>
      </c>
      <c r="G69" s="607"/>
      <c r="H69" s="742">
        <v>100000</v>
      </c>
      <c r="I69" s="607" t="s">
        <v>1382</v>
      </c>
      <c r="J69" s="607"/>
      <c r="K69" s="607"/>
      <c r="L69" s="608" t="s">
        <v>1327</v>
      </c>
      <c r="M69" s="607"/>
      <c r="Q69" s="570"/>
      <c r="R69" s="570"/>
    </row>
    <row r="70" spans="1:18" ht="27.6" customHeight="1">
      <c r="A70" s="607"/>
      <c r="B70" s="686" t="s">
        <v>1326</v>
      </c>
      <c r="C70" s="607" t="s">
        <v>2116</v>
      </c>
      <c r="D70" s="607" t="s">
        <v>19</v>
      </c>
      <c r="E70" s="607"/>
      <c r="F70" s="607" t="s">
        <v>17</v>
      </c>
      <c r="G70" s="607"/>
      <c r="H70" s="743">
        <v>100000</v>
      </c>
      <c r="I70" s="607" t="s">
        <v>1382</v>
      </c>
      <c r="J70" s="607"/>
      <c r="K70" s="607"/>
      <c r="L70" s="608" t="s">
        <v>2109</v>
      </c>
      <c r="M70" s="607"/>
      <c r="Q70" s="570"/>
      <c r="R70" s="570"/>
    </row>
    <row r="71" spans="1:18" s="589" customFormat="1" ht="27.6" customHeight="1">
      <c r="A71" s="607"/>
      <c r="B71" s="686" t="s">
        <v>1326</v>
      </c>
      <c r="C71" s="607" t="s">
        <v>2105</v>
      </c>
      <c r="D71" s="607" t="s">
        <v>19</v>
      </c>
      <c r="E71" s="607"/>
      <c r="F71" s="607" t="s">
        <v>17</v>
      </c>
      <c r="G71" s="607"/>
      <c r="H71" s="743">
        <v>96500</v>
      </c>
      <c r="I71" s="607" t="s">
        <v>1382</v>
      </c>
      <c r="J71" s="607"/>
      <c r="K71" s="607"/>
      <c r="L71" s="608" t="s">
        <v>2121</v>
      </c>
      <c r="M71" s="607"/>
      <c r="N71" s="229"/>
      <c r="O71" s="229"/>
      <c r="P71" s="229"/>
      <c r="Q71" s="570"/>
      <c r="R71" s="570"/>
    </row>
    <row r="72" spans="1:18" ht="27.6" customHeight="1">
      <c r="A72" s="607"/>
      <c r="B72" s="686" t="s">
        <v>1326</v>
      </c>
      <c r="C72" s="608" t="s">
        <v>1920</v>
      </c>
      <c r="D72" s="607" t="s">
        <v>19</v>
      </c>
      <c r="E72" s="607"/>
      <c r="F72" s="607" t="s">
        <v>17</v>
      </c>
      <c r="G72" s="607"/>
      <c r="H72" s="742">
        <v>95000</v>
      </c>
      <c r="I72" s="607" t="s">
        <v>1382</v>
      </c>
      <c r="J72" s="607"/>
      <c r="K72" s="607"/>
      <c r="L72" s="608" t="s">
        <v>1327</v>
      </c>
      <c r="M72" s="607"/>
      <c r="Q72" s="570"/>
      <c r="R72" s="570"/>
    </row>
    <row r="73" spans="1:18" ht="27.6" customHeight="1">
      <c r="A73" s="607"/>
      <c r="B73" s="607" t="s">
        <v>1326</v>
      </c>
      <c r="C73" s="607" t="s">
        <v>1922</v>
      </c>
      <c r="D73" s="607" t="s">
        <v>19</v>
      </c>
      <c r="E73" s="607"/>
      <c r="F73" s="607" t="s">
        <v>17</v>
      </c>
      <c r="G73" s="607"/>
      <c r="H73" s="742">
        <v>95000</v>
      </c>
      <c r="I73" s="607" t="s">
        <v>1382</v>
      </c>
      <c r="J73" s="607"/>
      <c r="K73" s="607"/>
      <c r="L73" s="608" t="s">
        <v>1265</v>
      </c>
      <c r="M73" s="607"/>
      <c r="Q73" s="570"/>
      <c r="R73" s="570"/>
    </row>
    <row r="74" spans="1:18" ht="27.6" customHeight="1">
      <c r="A74" s="607"/>
      <c r="B74" s="686" t="s">
        <v>1326</v>
      </c>
      <c r="C74" s="607" t="s">
        <v>2104</v>
      </c>
      <c r="D74" s="607" t="s">
        <v>19</v>
      </c>
      <c r="E74" s="607"/>
      <c r="F74" s="607" t="s">
        <v>17</v>
      </c>
      <c r="G74" s="607"/>
      <c r="H74" s="743">
        <v>95000</v>
      </c>
      <c r="I74" s="607" t="s">
        <v>1382</v>
      </c>
      <c r="J74" s="607"/>
      <c r="K74" s="607"/>
      <c r="L74" s="608" t="s">
        <v>2121</v>
      </c>
      <c r="M74" s="607"/>
      <c r="Q74" s="570"/>
      <c r="R74" s="570"/>
    </row>
    <row r="75" spans="1:18" ht="27.6" customHeight="1">
      <c r="A75" s="607"/>
      <c r="B75" s="686" t="s">
        <v>1326</v>
      </c>
      <c r="C75" s="607" t="s">
        <v>1991</v>
      </c>
      <c r="D75" s="607" t="s">
        <v>19</v>
      </c>
      <c r="E75" s="607"/>
      <c r="F75" s="607" t="s">
        <v>17</v>
      </c>
      <c r="G75" s="607"/>
      <c r="H75" s="743">
        <v>93000</v>
      </c>
      <c r="I75" s="607" t="s">
        <v>1382</v>
      </c>
      <c r="J75" s="607"/>
      <c r="K75" s="607"/>
      <c r="L75" s="608" t="s">
        <v>1327</v>
      </c>
      <c r="M75" s="607"/>
      <c r="Q75" s="570"/>
      <c r="R75" s="570"/>
    </row>
    <row r="76" spans="1:18" ht="27.6" customHeight="1">
      <c r="A76" s="607"/>
      <c r="B76" s="686" t="s">
        <v>1326</v>
      </c>
      <c r="C76" s="607" t="s">
        <v>1847</v>
      </c>
      <c r="D76" s="607" t="s">
        <v>19</v>
      </c>
      <c r="E76" s="607"/>
      <c r="F76" s="607" t="s">
        <v>17</v>
      </c>
      <c r="G76" s="607"/>
      <c r="H76" s="610">
        <v>90000</v>
      </c>
      <c r="I76" s="607" t="s">
        <v>1382</v>
      </c>
      <c r="J76" s="607"/>
      <c r="K76" s="607"/>
      <c r="L76" s="608" t="s">
        <v>1265</v>
      </c>
      <c r="M76" s="607"/>
      <c r="N76" s="589"/>
      <c r="O76" s="589"/>
      <c r="P76" s="589"/>
      <c r="Q76" s="570"/>
      <c r="R76" s="570"/>
    </row>
    <row r="77" spans="1:18" ht="27.6" customHeight="1">
      <c r="A77" s="607"/>
      <c r="B77" s="686" t="s">
        <v>1326</v>
      </c>
      <c r="C77" s="607" t="s">
        <v>2110</v>
      </c>
      <c r="D77" s="607" t="s">
        <v>19</v>
      </c>
      <c r="E77" s="607"/>
      <c r="F77" s="607" t="s">
        <v>17</v>
      </c>
      <c r="G77" s="607"/>
      <c r="H77" s="743">
        <v>83000</v>
      </c>
      <c r="I77" s="607" t="s">
        <v>1382</v>
      </c>
      <c r="J77" s="607"/>
      <c r="K77" s="607"/>
      <c r="L77" s="608" t="s">
        <v>2121</v>
      </c>
      <c r="M77" s="607"/>
      <c r="Q77" s="570"/>
      <c r="R77" s="570"/>
    </row>
    <row r="78" spans="1:18" ht="27.6" customHeight="1">
      <c r="A78" s="607"/>
      <c r="B78" s="686" t="s">
        <v>1326</v>
      </c>
      <c r="C78" s="607" t="s">
        <v>1891</v>
      </c>
      <c r="D78" s="607" t="s">
        <v>19</v>
      </c>
      <c r="E78" s="607"/>
      <c r="F78" s="607" t="s">
        <v>17</v>
      </c>
      <c r="G78" s="607"/>
      <c r="H78" s="743">
        <v>80000</v>
      </c>
      <c r="I78" s="607" t="s">
        <v>1382</v>
      </c>
      <c r="J78" s="607"/>
      <c r="K78" s="607"/>
      <c r="L78" s="608" t="s">
        <v>1895</v>
      </c>
      <c r="M78" s="607"/>
      <c r="Q78" s="693"/>
      <c r="R78" s="693"/>
    </row>
    <row r="79" spans="1:18" ht="27.6" customHeight="1">
      <c r="A79" s="607"/>
      <c r="B79" s="686" t="s">
        <v>1326</v>
      </c>
      <c r="C79" s="607" t="s">
        <v>1904</v>
      </c>
      <c r="D79" s="607" t="s">
        <v>19</v>
      </c>
      <c r="E79" s="607"/>
      <c r="F79" s="607" t="s">
        <v>17</v>
      </c>
      <c r="G79" s="607"/>
      <c r="H79" s="742">
        <v>80000</v>
      </c>
      <c r="I79" s="607" t="s">
        <v>1382</v>
      </c>
      <c r="J79" s="607"/>
      <c r="K79" s="607"/>
      <c r="L79" s="608" t="s">
        <v>1265</v>
      </c>
      <c r="M79" s="607"/>
      <c r="Q79" s="570"/>
      <c r="R79" s="570"/>
    </row>
    <row r="80" spans="1:18" ht="27.6" customHeight="1">
      <c r="A80" s="607"/>
      <c r="B80" s="686" t="s">
        <v>1326</v>
      </c>
      <c r="C80" s="607" t="s">
        <v>2094</v>
      </c>
      <c r="D80" s="607" t="s">
        <v>19</v>
      </c>
      <c r="E80" s="607"/>
      <c r="F80" s="607" t="s">
        <v>17</v>
      </c>
      <c r="G80" s="607"/>
      <c r="H80" s="743">
        <v>80000</v>
      </c>
      <c r="I80" s="607" t="s">
        <v>1382</v>
      </c>
      <c r="J80" s="607"/>
      <c r="K80" s="607"/>
      <c r="L80" s="608" t="s">
        <v>1327</v>
      </c>
      <c r="M80" s="607"/>
      <c r="Q80" s="570"/>
      <c r="R80" s="570"/>
    </row>
    <row r="81" spans="1:18" s="566" customFormat="1" ht="27.6" customHeight="1">
      <c r="A81" s="607"/>
      <c r="B81" s="686" t="s">
        <v>1326</v>
      </c>
      <c r="C81" s="607" t="s">
        <v>2032</v>
      </c>
      <c r="D81" s="607" t="s">
        <v>19</v>
      </c>
      <c r="E81" s="607"/>
      <c r="F81" s="607" t="s">
        <v>17</v>
      </c>
      <c r="G81" s="607"/>
      <c r="H81" s="742">
        <v>79500</v>
      </c>
      <c r="I81" s="607" t="s">
        <v>1382</v>
      </c>
      <c r="J81" s="607"/>
      <c r="K81" s="607"/>
      <c r="L81" s="608" t="s">
        <v>1265</v>
      </c>
      <c r="M81" s="607"/>
      <c r="N81" s="229"/>
      <c r="O81" s="229"/>
      <c r="P81" s="229"/>
      <c r="Q81" s="570"/>
      <c r="R81" s="570"/>
    </row>
    <row r="82" spans="1:18" ht="27.6" customHeight="1">
      <c r="A82" s="607"/>
      <c r="B82" s="686" t="s">
        <v>1326</v>
      </c>
      <c r="C82" s="607" t="s">
        <v>1889</v>
      </c>
      <c r="D82" s="607" t="s">
        <v>19</v>
      </c>
      <c r="E82" s="607"/>
      <c r="F82" s="607" t="s">
        <v>17</v>
      </c>
      <c r="G82" s="607"/>
      <c r="H82" s="743">
        <v>70000</v>
      </c>
      <c r="I82" s="607" t="s">
        <v>1382</v>
      </c>
      <c r="J82" s="607"/>
      <c r="K82" s="607"/>
      <c r="L82" s="608" t="s">
        <v>1895</v>
      </c>
      <c r="M82" s="607"/>
      <c r="Q82" s="570"/>
      <c r="R82" s="570"/>
    </row>
    <row r="83" spans="1:18" ht="27.6" customHeight="1">
      <c r="A83" s="607"/>
      <c r="B83" s="686" t="s">
        <v>1326</v>
      </c>
      <c r="C83" s="607" t="s">
        <v>1958</v>
      </c>
      <c r="D83" s="607" t="s">
        <v>19</v>
      </c>
      <c r="E83" s="607"/>
      <c r="F83" s="607" t="s">
        <v>17</v>
      </c>
      <c r="G83" s="607"/>
      <c r="H83" s="742">
        <v>70000</v>
      </c>
      <c r="I83" s="607" t="s">
        <v>1382</v>
      </c>
      <c r="J83" s="607"/>
      <c r="K83" s="607"/>
      <c r="L83" s="608" t="s">
        <v>1327</v>
      </c>
      <c r="M83" s="607"/>
      <c r="Q83" s="570"/>
      <c r="R83" s="570"/>
    </row>
    <row r="84" spans="1:18" ht="27.6" customHeight="1">
      <c r="A84" s="607"/>
      <c r="B84" s="686" t="s">
        <v>1326</v>
      </c>
      <c r="C84" s="608" t="s">
        <v>1849</v>
      </c>
      <c r="D84" s="607" t="s">
        <v>19</v>
      </c>
      <c r="E84" s="607"/>
      <c r="F84" s="607" t="s">
        <v>17</v>
      </c>
      <c r="G84" s="607"/>
      <c r="H84" s="742">
        <v>70000</v>
      </c>
      <c r="I84" s="607" t="s">
        <v>1382</v>
      </c>
      <c r="J84" s="607"/>
      <c r="K84" s="607"/>
      <c r="L84" s="608" t="s">
        <v>1327</v>
      </c>
      <c r="M84" s="607"/>
      <c r="Q84" s="570"/>
      <c r="R84" s="570"/>
    </row>
    <row r="85" spans="1:18" ht="27.6" customHeight="1">
      <c r="A85" s="607"/>
      <c r="B85" s="686" t="s">
        <v>1326</v>
      </c>
      <c r="C85" s="607" t="s">
        <v>1950</v>
      </c>
      <c r="D85" s="607" t="s">
        <v>19</v>
      </c>
      <c r="E85" s="607"/>
      <c r="F85" s="607" t="s">
        <v>17</v>
      </c>
      <c r="G85" s="607"/>
      <c r="H85" s="742">
        <v>70000</v>
      </c>
      <c r="I85" s="607" t="s">
        <v>1382</v>
      </c>
      <c r="J85" s="607"/>
      <c r="K85" s="607"/>
      <c r="L85" s="608" t="s">
        <v>1265</v>
      </c>
      <c r="M85" s="607"/>
      <c r="Q85" s="570"/>
      <c r="R85" s="570"/>
    </row>
    <row r="86" spans="1:18" ht="27.6" customHeight="1">
      <c r="A86" s="686"/>
      <c r="B86" s="686" t="s">
        <v>1326</v>
      </c>
      <c r="C86" s="607" t="s">
        <v>1959</v>
      </c>
      <c r="D86" s="607" t="s">
        <v>19</v>
      </c>
      <c r="E86" s="607"/>
      <c r="F86" s="607" t="s">
        <v>17</v>
      </c>
      <c r="G86" s="607"/>
      <c r="H86" s="742">
        <v>70000</v>
      </c>
      <c r="I86" s="607" t="s">
        <v>1382</v>
      </c>
      <c r="J86" s="607"/>
      <c r="K86" s="607"/>
      <c r="L86" s="608" t="s">
        <v>1265</v>
      </c>
      <c r="M86" s="607"/>
      <c r="Q86" s="570"/>
      <c r="R86" s="570"/>
    </row>
    <row r="87" spans="1:18" ht="27.6" customHeight="1">
      <c r="A87" s="686"/>
      <c r="B87" s="686" t="s">
        <v>1326</v>
      </c>
      <c r="C87" s="607" t="s">
        <v>1974</v>
      </c>
      <c r="D87" s="607" t="s">
        <v>19</v>
      </c>
      <c r="E87" s="607"/>
      <c r="F87" s="607" t="s">
        <v>17</v>
      </c>
      <c r="G87" s="607"/>
      <c r="H87" s="742">
        <v>68000</v>
      </c>
      <c r="I87" s="607" t="s">
        <v>1382</v>
      </c>
      <c r="J87" s="607"/>
      <c r="K87" s="607"/>
      <c r="L87" s="608" t="s">
        <v>1265</v>
      </c>
      <c r="M87" s="607"/>
      <c r="Q87" s="570"/>
      <c r="R87" s="570"/>
    </row>
    <row r="88" spans="1:18" ht="27.6" customHeight="1">
      <c r="A88" s="607"/>
      <c r="B88" s="686" t="s">
        <v>1326</v>
      </c>
      <c r="C88" s="607" t="s">
        <v>2076</v>
      </c>
      <c r="D88" s="607" t="s">
        <v>19</v>
      </c>
      <c r="E88" s="607"/>
      <c r="F88" s="607" t="s">
        <v>17</v>
      </c>
      <c r="G88" s="607"/>
      <c r="H88" s="742">
        <v>66000</v>
      </c>
      <c r="I88" s="607" t="s">
        <v>1382</v>
      </c>
      <c r="J88" s="607"/>
      <c r="K88" s="607"/>
      <c r="L88" s="608" t="s">
        <v>2077</v>
      </c>
      <c r="M88" s="607"/>
      <c r="Q88" s="570"/>
      <c r="R88" s="570"/>
    </row>
    <row r="89" spans="1:18" ht="27.6" customHeight="1">
      <c r="A89" s="686"/>
      <c r="B89" s="686" t="s">
        <v>1326</v>
      </c>
      <c r="C89" s="608" t="s">
        <v>1845</v>
      </c>
      <c r="D89" s="607" t="s">
        <v>19</v>
      </c>
      <c r="E89" s="607"/>
      <c r="F89" s="607" t="s">
        <v>17</v>
      </c>
      <c r="G89" s="607"/>
      <c r="H89" s="742">
        <v>62000</v>
      </c>
      <c r="I89" s="607" t="s">
        <v>1382</v>
      </c>
      <c r="J89" s="607"/>
      <c r="K89" s="607"/>
      <c r="L89" s="608" t="s">
        <v>1327</v>
      </c>
      <c r="M89" s="607"/>
      <c r="Q89" s="570"/>
      <c r="R89" s="570"/>
    </row>
    <row r="90" spans="1:18" ht="27.6" customHeight="1">
      <c r="A90" s="607"/>
      <c r="B90" s="686" t="s">
        <v>1326</v>
      </c>
      <c r="C90" s="607" t="s">
        <v>2112</v>
      </c>
      <c r="D90" s="607" t="s">
        <v>19</v>
      </c>
      <c r="E90" s="607"/>
      <c r="F90" s="607" t="s">
        <v>17</v>
      </c>
      <c r="G90" s="607"/>
      <c r="H90" s="743">
        <v>60000</v>
      </c>
      <c r="I90" s="607" t="s">
        <v>1382</v>
      </c>
      <c r="J90" s="607"/>
      <c r="K90" s="607"/>
      <c r="L90" s="608" t="s">
        <v>1265</v>
      </c>
      <c r="M90" s="607"/>
      <c r="Q90" s="570"/>
      <c r="R90" s="570"/>
    </row>
    <row r="91" spans="1:18" ht="27.6" customHeight="1">
      <c r="A91" s="607"/>
      <c r="B91" s="686" t="s">
        <v>1326</v>
      </c>
      <c r="C91" s="607" t="s">
        <v>1936</v>
      </c>
      <c r="D91" s="607" t="s">
        <v>19</v>
      </c>
      <c r="E91" s="607"/>
      <c r="F91" s="607" t="s">
        <v>17</v>
      </c>
      <c r="G91" s="607"/>
      <c r="H91" s="742">
        <v>56000</v>
      </c>
      <c r="I91" s="607" t="s">
        <v>1382</v>
      </c>
      <c r="J91" s="607"/>
      <c r="K91" s="607"/>
      <c r="L91" s="608" t="s">
        <v>1327</v>
      </c>
      <c r="M91" s="607"/>
      <c r="Q91" s="570"/>
      <c r="R91" s="570"/>
    </row>
    <row r="92" spans="1:18" ht="27.6" customHeight="1">
      <c r="A92" s="607"/>
      <c r="B92" s="686" t="s">
        <v>1326</v>
      </c>
      <c r="C92" s="607" t="s">
        <v>1932</v>
      </c>
      <c r="D92" s="607" t="s">
        <v>19</v>
      </c>
      <c r="E92" s="607"/>
      <c r="F92" s="607" t="s">
        <v>17</v>
      </c>
      <c r="G92" s="607"/>
      <c r="H92" s="742">
        <v>55000</v>
      </c>
      <c r="I92" s="607" t="s">
        <v>1382</v>
      </c>
      <c r="J92" s="607"/>
      <c r="K92" s="607"/>
      <c r="L92" s="608" t="s">
        <v>1327</v>
      </c>
      <c r="M92" s="607"/>
      <c r="Q92" s="570"/>
      <c r="R92" s="570"/>
    </row>
    <row r="93" spans="1:18" ht="27.6" customHeight="1">
      <c r="A93" s="607"/>
      <c r="B93" s="686" t="s">
        <v>1326</v>
      </c>
      <c r="C93" s="607" t="s">
        <v>1893</v>
      </c>
      <c r="D93" s="607" t="s">
        <v>19</v>
      </c>
      <c r="E93" s="607"/>
      <c r="F93" s="607" t="s">
        <v>17</v>
      </c>
      <c r="G93" s="607"/>
      <c r="H93" s="743">
        <v>50000</v>
      </c>
      <c r="I93" s="607" t="s">
        <v>1382</v>
      </c>
      <c r="J93" s="607"/>
      <c r="K93" s="607"/>
      <c r="L93" s="608" t="s">
        <v>1895</v>
      </c>
      <c r="M93" s="607"/>
      <c r="Q93" s="570"/>
      <c r="R93" s="570"/>
    </row>
    <row r="94" spans="1:18" ht="27.6" customHeight="1">
      <c r="A94" s="607"/>
      <c r="B94" s="686" t="s">
        <v>1326</v>
      </c>
      <c r="C94" s="607" t="s">
        <v>1894</v>
      </c>
      <c r="D94" s="607" t="s">
        <v>19</v>
      </c>
      <c r="E94" s="607"/>
      <c r="F94" s="607" t="s">
        <v>17</v>
      </c>
      <c r="G94" s="607"/>
      <c r="H94" s="743">
        <v>50000</v>
      </c>
      <c r="I94" s="607" t="s">
        <v>1382</v>
      </c>
      <c r="J94" s="607"/>
      <c r="K94" s="607"/>
      <c r="L94" s="608" t="s">
        <v>1895</v>
      </c>
      <c r="M94" s="607"/>
      <c r="Q94" s="570"/>
      <c r="R94" s="570"/>
    </row>
    <row r="95" spans="1:18" ht="27.6" customHeight="1">
      <c r="A95" s="686"/>
      <c r="B95" s="686" t="s">
        <v>1326</v>
      </c>
      <c r="C95" s="608" t="s">
        <v>1919</v>
      </c>
      <c r="D95" s="607" t="s">
        <v>19</v>
      </c>
      <c r="E95" s="607"/>
      <c r="F95" s="607" t="s">
        <v>17</v>
      </c>
      <c r="G95" s="607"/>
      <c r="H95" s="742">
        <v>50000</v>
      </c>
      <c r="I95" s="607" t="s">
        <v>1382</v>
      </c>
      <c r="J95" s="607"/>
      <c r="K95" s="607"/>
      <c r="L95" s="608" t="s">
        <v>1327</v>
      </c>
      <c r="M95" s="607"/>
      <c r="N95" s="566"/>
      <c r="O95" s="566"/>
      <c r="P95" s="566"/>
      <c r="Q95" s="570"/>
      <c r="R95" s="570"/>
    </row>
    <row r="96" spans="1:18" ht="27.6" customHeight="1">
      <c r="A96" s="686"/>
      <c r="B96" s="686" t="s">
        <v>1326</v>
      </c>
      <c r="C96" s="607" t="s">
        <v>1949</v>
      </c>
      <c r="D96" s="607" t="s">
        <v>19</v>
      </c>
      <c r="E96" s="607"/>
      <c r="F96" s="607" t="s">
        <v>17</v>
      </c>
      <c r="G96" s="607"/>
      <c r="H96" s="742">
        <v>50000</v>
      </c>
      <c r="I96" s="607" t="s">
        <v>1382</v>
      </c>
      <c r="J96" s="607"/>
      <c r="K96" s="607"/>
      <c r="L96" s="608" t="s">
        <v>1327</v>
      </c>
      <c r="M96" s="607"/>
      <c r="Q96" s="570"/>
      <c r="R96" s="570"/>
    </row>
    <row r="97" spans="1:18" ht="27.6" customHeight="1">
      <c r="A97" s="686"/>
      <c r="B97" s="686" t="s">
        <v>1326</v>
      </c>
      <c r="C97" s="607" t="s">
        <v>1970</v>
      </c>
      <c r="D97" s="607" t="s">
        <v>19</v>
      </c>
      <c r="E97" s="607"/>
      <c r="F97" s="607" t="s">
        <v>17</v>
      </c>
      <c r="G97" s="607"/>
      <c r="H97" s="742">
        <v>50000</v>
      </c>
      <c r="I97" s="607" t="s">
        <v>1382</v>
      </c>
      <c r="J97" s="607"/>
      <c r="K97" s="607"/>
      <c r="L97" s="608" t="s">
        <v>1327</v>
      </c>
      <c r="M97" s="607"/>
      <c r="Q97" s="570"/>
      <c r="R97" s="570"/>
    </row>
    <row r="98" spans="1:18" ht="27.6" customHeight="1">
      <c r="A98" s="607"/>
      <c r="B98" s="686" t="s">
        <v>1326</v>
      </c>
      <c r="C98" s="607" t="s">
        <v>1902</v>
      </c>
      <c r="D98" s="607" t="s">
        <v>19</v>
      </c>
      <c r="E98" s="607"/>
      <c r="F98" s="607" t="s">
        <v>17</v>
      </c>
      <c r="G98" s="607"/>
      <c r="H98" s="742">
        <v>50000</v>
      </c>
      <c r="I98" s="607" t="s">
        <v>1382</v>
      </c>
      <c r="J98" s="607"/>
      <c r="K98" s="607"/>
      <c r="L98" s="608" t="s">
        <v>1265</v>
      </c>
      <c r="M98" s="607"/>
      <c r="Q98" s="570"/>
      <c r="R98" s="570"/>
    </row>
    <row r="99" spans="1:18" ht="27.6" customHeight="1">
      <c r="A99" s="607"/>
      <c r="B99" s="686" t="s">
        <v>1326</v>
      </c>
      <c r="C99" s="607" t="s">
        <v>1929</v>
      </c>
      <c r="D99" s="607" t="s">
        <v>19</v>
      </c>
      <c r="E99" s="607"/>
      <c r="F99" s="607" t="s">
        <v>17</v>
      </c>
      <c r="G99" s="607"/>
      <c r="H99" s="742">
        <v>42400</v>
      </c>
      <c r="I99" s="607" t="s">
        <v>1382</v>
      </c>
      <c r="J99" s="607"/>
      <c r="K99" s="607"/>
      <c r="L99" s="608" t="s">
        <v>1327</v>
      </c>
      <c r="M99" s="607"/>
      <c r="Q99" s="570"/>
      <c r="R99" s="570"/>
    </row>
    <row r="100" spans="1:18" ht="27.6" customHeight="1">
      <c r="A100" s="607"/>
      <c r="B100" s="686" t="s">
        <v>1326</v>
      </c>
      <c r="C100" s="608" t="s">
        <v>1867</v>
      </c>
      <c r="D100" s="607" t="s">
        <v>19</v>
      </c>
      <c r="E100" s="607"/>
      <c r="F100" s="607" t="s">
        <v>17</v>
      </c>
      <c r="G100" s="607"/>
      <c r="H100" s="742">
        <v>41000</v>
      </c>
      <c r="I100" s="607" t="s">
        <v>1382</v>
      </c>
      <c r="J100" s="607"/>
      <c r="K100" s="607"/>
      <c r="L100" s="608" t="s">
        <v>1265</v>
      </c>
      <c r="M100" s="607"/>
      <c r="Q100" s="570"/>
      <c r="R100" s="570"/>
    </row>
    <row r="101" spans="1:18" ht="27.6" customHeight="1">
      <c r="A101" s="607"/>
      <c r="B101" s="686" t="s">
        <v>1326</v>
      </c>
      <c r="C101" s="607" t="s">
        <v>1882</v>
      </c>
      <c r="D101" s="607" t="s">
        <v>19</v>
      </c>
      <c r="E101" s="607"/>
      <c r="F101" s="607" t="s">
        <v>17</v>
      </c>
      <c r="G101" s="607"/>
      <c r="H101" s="743">
        <v>40000</v>
      </c>
      <c r="I101" s="607" t="s">
        <v>1382</v>
      </c>
      <c r="J101" s="607"/>
      <c r="K101" s="607"/>
      <c r="L101" s="608" t="s">
        <v>1265</v>
      </c>
      <c r="M101" s="607"/>
      <c r="Q101" s="570"/>
      <c r="R101" s="570"/>
    </row>
    <row r="102" spans="1:18" ht="27.6" customHeight="1">
      <c r="A102" s="607"/>
      <c r="B102" s="686" t="s">
        <v>1326</v>
      </c>
      <c r="C102" s="607" t="s">
        <v>1887</v>
      </c>
      <c r="D102" s="607" t="s">
        <v>19</v>
      </c>
      <c r="E102" s="607"/>
      <c r="F102" s="607" t="s">
        <v>17</v>
      </c>
      <c r="G102" s="607"/>
      <c r="H102" s="743">
        <v>40000</v>
      </c>
      <c r="I102" s="607" t="s">
        <v>1382</v>
      </c>
      <c r="J102" s="607"/>
      <c r="K102" s="607"/>
      <c r="L102" s="608" t="s">
        <v>1327</v>
      </c>
      <c r="M102" s="607"/>
      <c r="Q102" s="570"/>
      <c r="R102" s="570"/>
    </row>
    <row r="103" spans="1:18" ht="27.6" customHeight="1">
      <c r="A103" s="607"/>
      <c r="B103" s="686" t="s">
        <v>1326</v>
      </c>
      <c r="C103" s="607" t="s">
        <v>1923</v>
      </c>
      <c r="D103" s="607" t="s">
        <v>19</v>
      </c>
      <c r="E103" s="607"/>
      <c r="F103" s="607" t="s">
        <v>17</v>
      </c>
      <c r="G103" s="607"/>
      <c r="H103" s="742">
        <v>37200</v>
      </c>
      <c r="I103" s="607" t="s">
        <v>1382</v>
      </c>
      <c r="J103" s="607"/>
      <c r="K103" s="607"/>
      <c r="L103" s="608" t="s">
        <v>1265</v>
      </c>
      <c r="M103" s="607"/>
      <c r="Q103" s="570"/>
      <c r="R103" s="570"/>
    </row>
    <row r="104" spans="1:18" ht="27.6" customHeight="1">
      <c r="A104" s="607"/>
      <c r="B104" s="686" t="s">
        <v>1326</v>
      </c>
      <c r="C104" s="608" t="s">
        <v>1837</v>
      </c>
      <c r="D104" s="607" t="s">
        <v>19</v>
      </c>
      <c r="E104" s="607"/>
      <c r="F104" s="607" t="s">
        <v>17</v>
      </c>
      <c r="G104" s="607"/>
      <c r="H104" s="742">
        <v>35000</v>
      </c>
      <c r="I104" s="607" t="s">
        <v>1382</v>
      </c>
      <c r="J104" s="607"/>
      <c r="K104" s="607"/>
      <c r="L104" s="608" t="s">
        <v>1327</v>
      </c>
      <c r="M104" s="607"/>
      <c r="Q104" s="570"/>
      <c r="R104" s="570"/>
    </row>
    <row r="105" spans="1:18" ht="27.6" customHeight="1">
      <c r="A105" s="607"/>
      <c r="B105" s="686" t="s">
        <v>1326</v>
      </c>
      <c r="C105" s="608" t="s">
        <v>1838</v>
      </c>
      <c r="D105" s="607" t="s">
        <v>19</v>
      </c>
      <c r="E105" s="607"/>
      <c r="F105" s="607" t="s">
        <v>17</v>
      </c>
      <c r="G105" s="607"/>
      <c r="H105" s="742">
        <v>35000</v>
      </c>
      <c r="I105" s="607" t="s">
        <v>1382</v>
      </c>
      <c r="J105" s="607"/>
      <c r="K105" s="607"/>
      <c r="L105" s="608" t="s">
        <v>1327</v>
      </c>
      <c r="M105" s="607"/>
      <c r="Q105" s="570"/>
      <c r="R105" s="570"/>
    </row>
    <row r="106" spans="1:18" ht="27.6" customHeight="1">
      <c r="A106" s="686"/>
      <c r="B106" s="686" t="s">
        <v>1326</v>
      </c>
      <c r="C106" s="607" t="s">
        <v>1972</v>
      </c>
      <c r="D106" s="607" t="s">
        <v>19</v>
      </c>
      <c r="E106" s="607"/>
      <c r="F106" s="607" t="s">
        <v>17</v>
      </c>
      <c r="G106" s="607"/>
      <c r="H106" s="742">
        <v>35000</v>
      </c>
      <c r="I106" s="607" t="s">
        <v>1382</v>
      </c>
      <c r="J106" s="607"/>
      <c r="K106" s="607"/>
      <c r="L106" s="608" t="s">
        <v>1327</v>
      </c>
      <c r="M106" s="607"/>
      <c r="Q106" s="570"/>
      <c r="R106" s="570"/>
    </row>
    <row r="107" spans="1:18" ht="27.6" customHeight="1">
      <c r="A107" s="686"/>
      <c r="B107" s="686" t="s">
        <v>1326</v>
      </c>
      <c r="C107" s="607" t="s">
        <v>1884</v>
      </c>
      <c r="D107" s="607" t="s">
        <v>19</v>
      </c>
      <c r="E107" s="607"/>
      <c r="F107" s="607" t="s">
        <v>17</v>
      </c>
      <c r="G107" s="607"/>
      <c r="H107" s="743">
        <v>35000</v>
      </c>
      <c r="I107" s="607" t="s">
        <v>1382</v>
      </c>
      <c r="J107" s="607"/>
      <c r="K107" s="607"/>
      <c r="L107" s="608" t="s">
        <v>1327</v>
      </c>
      <c r="M107" s="607"/>
      <c r="Q107" s="570"/>
      <c r="R107" s="570"/>
    </row>
    <row r="108" spans="1:18" ht="27.6" customHeight="1">
      <c r="A108" s="686"/>
      <c r="B108" s="686" t="s">
        <v>1326</v>
      </c>
      <c r="C108" s="607" t="s">
        <v>1963</v>
      </c>
      <c r="D108" s="607" t="s">
        <v>19</v>
      </c>
      <c r="E108" s="607"/>
      <c r="F108" s="607" t="s">
        <v>17</v>
      </c>
      <c r="G108" s="607"/>
      <c r="H108" s="742">
        <v>32000</v>
      </c>
      <c r="I108" s="607" t="s">
        <v>1382</v>
      </c>
      <c r="J108" s="607"/>
      <c r="K108" s="607"/>
      <c r="L108" s="608" t="s">
        <v>1265</v>
      </c>
      <c r="M108" s="607"/>
      <c r="Q108" s="570"/>
      <c r="R108" s="570"/>
    </row>
    <row r="109" spans="1:18" ht="27.6" customHeight="1">
      <c r="A109" s="686"/>
      <c r="B109" s="686" t="s">
        <v>1326</v>
      </c>
      <c r="C109" s="607" t="s">
        <v>1980</v>
      </c>
      <c r="D109" s="607" t="s">
        <v>19</v>
      </c>
      <c r="E109" s="607"/>
      <c r="F109" s="607" t="s">
        <v>17</v>
      </c>
      <c r="G109" s="607"/>
      <c r="H109" s="742">
        <v>30000</v>
      </c>
      <c r="I109" s="607" t="s">
        <v>1382</v>
      </c>
      <c r="J109" s="607"/>
      <c r="K109" s="607"/>
      <c r="L109" s="608" t="s">
        <v>1265</v>
      </c>
      <c r="M109" s="607"/>
      <c r="Q109" s="570"/>
      <c r="R109" s="570"/>
    </row>
    <row r="110" spans="1:18" ht="27.6" customHeight="1">
      <c r="A110" s="686"/>
      <c r="B110" s="686" t="s">
        <v>1326</v>
      </c>
      <c r="C110" s="607" t="s">
        <v>1990</v>
      </c>
      <c r="D110" s="607" t="s">
        <v>19</v>
      </c>
      <c r="E110" s="607"/>
      <c r="F110" s="607" t="s">
        <v>17</v>
      </c>
      <c r="G110" s="607"/>
      <c r="H110" s="742">
        <v>30000</v>
      </c>
      <c r="I110" s="607" t="s">
        <v>1382</v>
      </c>
      <c r="J110" s="607"/>
      <c r="K110" s="607"/>
      <c r="L110" s="608" t="s">
        <v>1327</v>
      </c>
      <c r="M110" s="607"/>
      <c r="Q110" s="570"/>
      <c r="R110" s="570"/>
    </row>
    <row r="111" spans="1:18" ht="27.6" customHeight="1">
      <c r="A111" s="686"/>
      <c r="B111" s="686" t="s">
        <v>1326</v>
      </c>
      <c r="C111" s="607" t="s">
        <v>1883</v>
      </c>
      <c r="D111" s="607" t="s">
        <v>19</v>
      </c>
      <c r="E111" s="607"/>
      <c r="F111" s="607" t="s">
        <v>17</v>
      </c>
      <c r="G111" s="607"/>
      <c r="H111" s="743">
        <v>30000</v>
      </c>
      <c r="I111" s="607" t="s">
        <v>1382</v>
      </c>
      <c r="J111" s="607"/>
      <c r="K111" s="607"/>
      <c r="L111" s="608" t="s">
        <v>1327</v>
      </c>
      <c r="M111" s="607"/>
      <c r="Q111" s="570"/>
      <c r="R111" s="570"/>
    </row>
    <row r="112" spans="1:18" ht="27.6" customHeight="1">
      <c r="A112" s="686"/>
      <c r="B112" s="686" t="s">
        <v>1326</v>
      </c>
      <c r="C112" s="607" t="s">
        <v>1892</v>
      </c>
      <c r="D112" s="607" t="s">
        <v>19</v>
      </c>
      <c r="E112" s="607"/>
      <c r="F112" s="607" t="s">
        <v>17</v>
      </c>
      <c r="G112" s="607"/>
      <c r="H112" s="743">
        <v>30000</v>
      </c>
      <c r="I112" s="607" t="s">
        <v>1382</v>
      </c>
      <c r="J112" s="607"/>
      <c r="K112" s="607"/>
      <c r="L112" s="608" t="s">
        <v>1895</v>
      </c>
      <c r="M112" s="607"/>
      <c r="Q112" s="570"/>
      <c r="R112" s="570"/>
    </row>
    <row r="113" spans="1:18" ht="27.6" customHeight="1">
      <c r="A113" s="686"/>
      <c r="B113" s="686" t="s">
        <v>1326</v>
      </c>
      <c r="C113" s="607" t="s">
        <v>1869</v>
      </c>
      <c r="D113" s="607" t="s">
        <v>19</v>
      </c>
      <c r="E113" s="607"/>
      <c r="F113" s="607" t="s">
        <v>17</v>
      </c>
      <c r="G113" s="607"/>
      <c r="H113" s="742">
        <v>30000</v>
      </c>
      <c r="I113" s="607" t="s">
        <v>1382</v>
      </c>
      <c r="J113" s="607"/>
      <c r="K113" s="607"/>
      <c r="L113" s="608" t="s">
        <v>1327</v>
      </c>
      <c r="M113" s="607"/>
      <c r="Q113" s="570"/>
      <c r="R113" s="570"/>
    </row>
    <row r="114" spans="1:18" ht="27.6" customHeight="1">
      <c r="A114" s="686"/>
      <c r="B114" s="686" t="s">
        <v>1326</v>
      </c>
      <c r="C114" s="607" t="s">
        <v>1900</v>
      </c>
      <c r="D114" s="607" t="s">
        <v>19</v>
      </c>
      <c r="E114" s="607"/>
      <c r="F114" s="607" t="s">
        <v>17</v>
      </c>
      <c r="G114" s="607"/>
      <c r="H114" s="742">
        <v>30000</v>
      </c>
      <c r="I114" s="607" t="s">
        <v>1382</v>
      </c>
      <c r="J114" s="607"/>
      <c r="K114" s="607"/>
      <c r="L114" s="608" t="s">
        <v>1265</v>
      </c>
      <c r="M114" s="607"/>
      <c r="Q114" s="570"/>
      <c r="R114" s="570"/>
    </row>
    <row r="115" spans="1:18" ht="27.6" customHeight="1">
      <c r="A115" s="607"/>
      <c r="B115" s="686" t="s">
        <v>1326</v>
      </c>
      <c r="C115" s="607" t="s">
        <v>1903</v>
      </c>
      <c r="D115" s="607" t="s">
        <v>19</v>
      </c>
      <c r="E115" s="607"/>
      <c r="F115" s="607" t="s">
        <v>17</v>
      </c>
      <c r="G115" s="607"/>
      <c r="H115" s="742">
        <v>30000</v>
      </c>
      <c r="I115" s="607" t="s">
        <v>1382</v>
      </c>
      <c r="J115" s="607"/>
      <c r="K115" s="607"/>
      <c r="L115" s="608" t="s">
        <v>1265</v>
      </c>
      <c r="M115" s="607"/>
      <c r="Q115" s="570"/>
      <c r="R115" s="570"/>
    </row>
    <row r="116" spans="1:18" ht="27.6" customHeight="1">
      <c r="A116" s="607"/>
      <c r="B116" s="686" t="s">
        <v>1326</v>
      </c>
      <c r="C116" s="607" t="s">
        <v>2078</v>
      </c>
      <c r="D116" s="607" t="s">
        <v>19</v>
      </c>
      <c r="E116" s="607"/>
      <c r="F116" s="607" t="s">
        <v>17</v>
      </c>
      <c r="G116" s="607"/>
      <c r="H116" s="743">
        <v>26400</v>
      </c>
      <c r="I116" s="607" t="s">
        <v>1382</v>
      </c>
      <c r="J116" s="607"/>
      <c r="K116" s="607"/>
      <c r="L116" s="608" t="s">
        <v>2077</v>
      </c>
      <c r="M116" s="607"/>
      <c r="Q116" s="570"/>
      <c r="R116" s="570"/>
    </row>
    <row r="117" spans="1:18" ht="27.6" customHeight="1">
      <c r="A117" s="686"/>
      <c r="B117" s="686" t="s">
        <v>1326</v>
      </c>
      <c r="C117" s="607" t="s">
        <v>1952</v>
      </c>
      <c r="D117" s="607" t="s">
        <v>19</v>
      </c>
      <c r="E117" s="607"/>
      <c r="F117" s="607" t="s">
        <v>17</v>
      </c>
      <c r="G117" s="607"/>
      <c r="H117" s="742">
        <v>25000</v>
      </c>
      <c r="I117" s="607" t="s">
        <v>1382</v>
      </c>
      <c r="J117" s="607"/>
      <c r="K117" s="607"/>
      <c r="L117" s="608" t="s">
        <v>1327</v>
      </c>
      <c r="M117" s="607"/>
      <c r="Q117" s="570"/>
      <c r="R117" s="570"/>
    </row>
    <row r="118" spans="1:18" ht="27.6" customHeight="1">
      <c r="A118" s="607"/>
      <c r="B118" s="686" t="s">
        <v>1326</v>
      </c>
      <c r="C118" s="607" t="s">
        <v>1969</v>
      </c>
      <c r="D118" s="607" t="s">
        <v>19</v>
      </c>
      <c r="E118" s="607"/>
      <c r="F118" s="607" t="s">
        <v>17</v>
      </c>
      <c r="G118" s="607"/>
      <c r="H118" s="742">
        <v>25000</v>
      </c>
      <c r="I118" s="607" t="s">
        <v>1382</v>
      </c>
      <c r="J118" s="607"/>
      <c r="K118" s="607"/>
      <c r="L118" s="608" t="s">
        <v>1265</v>
      </c>
      <c r="M118" s="607"/>
      <c r="Q118" s="570"/>
      <c r="R118" s="570"/>
    </row>
    <row r="119" spans="1:18" ht="27.6" customHeight="1">
      <c r="A119" s="607"/>
      <c r="B119" s="686" t="s">
        <v>1326</v>
      </c>
      <c r="C119" s="608" t="s">
        <v>1829</v>
      </c>
      <c r="D119" s="607" t="s">
        <v>19</v>
      </c>
      <c r="E119" s="607"/>
      <c r="F119" s="607" t="s">
        <v>17</v>
      </c>
      <c r="G119" s="607"/>
      <c r="H119" s="742">
        <v>22000</v>
      </c>
      <c r="I119" s="607" t="s">
        <v>1382</v>
      </c>
      <c r="J119" s="607"/>
      <c r="K119" s="607"/>
      <c r="L119" s="608" t="s">
        <v>1327</v>
      </c>
      <c r="M119" s="607"/>
      <c r="Q119" s="570"/>
      <c r="R119" s="570"/>
    </row>
    <row r="120" spans="1:18" ht="27.6" customHeight="1">
      <c r="A120" s="607"/>
      <c r="B120" s="686" t="s">
        <v>1326</v>
      </c>
      <c r="C120" s="608" t="s">
        <v>1832</v>
      </c>
      <c r="D120" s="607" t="s">
        <v>19</v>
      </c>
      <c r="E120" s="607"/>
      <c r="F120" s="607" t="s">
        <v>17</v>
      </c>
      <c r="G120" s="607"/>
      <c r="H120" s="742">
        <v>21516</v>
      </c>
      <c r="I120" s="607" t="s">
        <v>1382</v>
      </c>
      <c r="J120" s="607"/>
      <c r="K120" s="607"/>
      <c r="L120" s="609" t="s">
        <v>1265</v>
      </c>
      <c r="M120" s="607"/>
      <c r="Q120" s="570"/>
      <c r="R120" s="570"/>
    </row>
    <row r="121" spans="1:18" ht="27.6" customHeight="1">
      <c r="A121" s="607"/>
      <c r="B121" s="686" t="s">
        <v>1326</v>
      </c>
      <c r="C121" s="607" t="s">
        <v>1940</v>
      </c>
      <c r="D121" s="607" t="s">
        <v>19</v>
      </c>
      <c r="E121" s="607"/>
      <c r="F121" s="607" t="s">
        <v>17</v>
      </c>
      <c r="G121" s="607"/>
      <c r="H121" s="742">
        <v>21000</v>
      </c>
      <c r="I121" s="607" t="s">
        <v>1382</v>
      </c>
      <c r="J121" s="607"/>
      <c r="K121" s="607"/>
      <c r="L121" s="608" t="s">
        <v>1265</v>
      </c>
      <c r="M121" s="607"/>
      <c r="Q121" s="570"/>
      <c r="R121" s="570"/>
    </row>
    <row r="122" spans="1:18" ht="27.6" customHeight="1">
      <c r="A122" s="607"/>
      <c r="B122" s="686" t="s">
        <v>1326</v>
      </c>
      <c r="C122" s="608" t="s">
        <v>1925</v>
      </c>
      <c r="D122" s="607" t="s">
        <v>19</v>
      </c>
      <c r="E122" s="607"/>
      <c r="F122" s="607" t="s">
        <v>17</v>
      </c>
      <c r="G122" s="607"/>
      <c r="H122" s="742">
        <v>21000</v>
      </c>
      <c r="I122" s="607" t="s">
        <v>1382</v>
      </c>
      <c r="J122" s="607"/>
      <c r="K122" s="607"/>
      <c r="L122" s="608" t="s">
        <v>1265</v>
      </c>
      <c r="M122" s="607"/>
      <c r="Q122" s="570"/>
      <c r="R122" s="570"/>
    </row>
    <row r="123" spans="1:18" ht="27.6" customHeight="1">
      <c r="A123" s="607"/>
      <c r="B123" s="686" t="s">
        <v>1326</v>
      </c>
      <c r="C123" s="607" t="s">
        <v>1888</v>
      </c>
      <c r="D123" s="607" t="s">
        <v>19</v>
      </c>
      <c r="E123" s="607"/>
      <c r="F123" s="607" t="s">
        <v>17</v>
      </c>
      <c r="G123" s="607"/>
      <c r="H123" s="743">
        <v>20000</v>
      </c>
      <c r="I123" s="607" t="s">
        <v>1382</v>
      </c>
      <c r="J123" s="607"/>
      <c r="K123" s="607"/>
      <c r="L123" s="608" t="s">
        <v>1895</v>
      </c>
      <c r="M123" s="607"/>
      <c r="Q123" s="570"/>
      <c r="R123" s="570"/>
    </row>
    <row r="124" spans="1:18" ht="27.6" customHeight="1">
      <c r="A124" s="686"/>
      <c r="B124" s="686" t="s">
        <v>1326</v>
      </c>
      <c r="C124" s="607" t="s">
        <v>1986</v>
      </c>
      <c r="D124" s="607" t="s">
        <v>19</v>
      </c>
      <c r="E124" s="607"/>
      <c r="F124" s="607" t="s">
        <v>17</v>
      </c>
      <c r="G124" s="607"/>
      <c r="H124" s="742">
        <v>20000</v>
      </c>
      <c r="I124" s="607" t="s">
        <v>1382</v>
      </c>
      <c r="J124" s="607"/>
      <c r="K124" s="607"/>
      <c r="L124" s="608" t="s">
        <v>1327</v>
      </c>
      <c r="M124" s="607"/>
      <c r="Q124" s="570"/>
      <c r="R124" s="570"/>
    </row>
    <row r="125" spans="1:18" ht="27.6" customHeight="1">
      <c r="A125" s="607"/>
      <c r="B125" s="686" t="s">
        <v>1326</v>
      </c>
      <c r="C125" s="607" t="s">
        <v>2027</v>
      </c>
      <c r="D125" s="607" t="s">
        <v>19</v>
      </c>
      <c r="E125" s="607"/>
      <c r="F125" s="607" t="s">
        <v>17</v>
      </c>
      <c r="G125" s="607"/>
      <c r="H125" s="742">
        <v>20000</v>
      </c>
      <c r="I125" s="607" t="s">
        <v>1382</v>
      </c>
      <c r="J125" s="607"/>
      <c r="K125" s="607"/>
      <c r="L125" s="608" t="s">
        <v>1327</v>
      </c>
      <c r="M125" s="607"/>
      <c r="Q125" s="570"/>
      <c r="R125" s="570"/>
    </row>
    <row r="126" spans="1:18" ht="27.6" customHeight="1">
      <c r="A126" s="607"/>
      <c r="B126" s="686" t="s">
        <v>1326</v>
      </c>
      <c r="C126" s="607" t="s">
        <v>1951</v>
      </c>
      <c r="D126" s="607" t="s">
        <v>19</v>
      </c>
      <c r="E126" s="607"/>
      <c r="F126" s="607" t="s">
        <v>17</v>
      </c>
      <c r="G126" s="607"/>
      <c r="H126" s="742">
        <v>20000</v>
      </c>
      <c r="I126" s="607" t="s">
        <v>1382</v>
      </c>
      <c r="J126" s="607"/>
      <c r="K126" s="607"/>
      <c r="L126" s="608" t="s">
        <v>1327</v>
      </c>
      <c r="M126" s="607"/>
      <c r="Q126" s="570"/>
      <c r="R126" s="570"/>
    </row>
    <row r="127" spans="1:18" ht="27.6" customHeight="1">
      <c r="A127" s="607"/>
      <c r="B127" s="686" t="s">
        <v>1326</v>
      </c>
      <c r="C127" s="607" t="s">
        <v>1871</v>
      </c>
      <c r="D127" s="607" t="s">
        <v>19</v>
      </c>
      <c r="E127" s="607"/>
      <c r="F127" s="607" t="s">
        <v>17</v>
      </c>
      <c r="G127" s="607"/>
      <c r="H127" s="742">
        <v>20000</v>
      </c>
      <c r="I127" s="607" t="s">
        <v>1382</v>
      </c>
      <c r="J127" s="607"/>
      <c r="K127" s="607"/>
      <c r="L127" s="608" t="s">
        <v>1327</v>
      </c>
      <c r="M127" s="607"/>
      <c r="Q127" s="570"/>
      <c r="R127" s="570"/>
    </row>
    <row r="128" spans="1:18" ht="27.6" customHeight="1">
      <c r="A128" s="607"/>
      <c r="B128" s="686" t="s">
        <v>1326</v>
      </c>
      <c r="C128" s="607" t="s">
        <v>1939</v>
      </c>
      <c r="D128" s="607" t="s">
        <v>19</v>
      </c>
      <c r="E128" s="607"/>
      <c r="F128" s="607" t="s">
        <v>17</v>
      </c>
      <c r="G128" s="607"/>
      <c r="H128" s="742">
        <v>20000</v>
      </c>
      <c r="I128" s="607" t="s">
        <v>1382</v>
      </c>
      <c r="J128" s="607"/>
      <c r="K128" s="607"/>
      <c r="L128" s="608" t="s">
        <v>1327</v>
      </c>
      <c r="M128" s="607"/>
      <c r="Q128" s="570"/>
      <c r="R128" s="570"/>
    </row>
    <row r="129" spans="1:18" ht="27.6" customHeight="1">
      <c r="A129" s="607"/>
      <c r="B129" s="686" t="s">
        <v>1326</v>
      </c>
      <c r="C129" s="607" t="s">
        <v>1944</v>
      </c>
      <c r="D129" s="607" t="s">
        <v>19</v>
      </c>
      <c r="E129" s="607"/>
      <c r="F129" s="607" t="s">
        <v>17</v>
      </c>
      <c r="G129" s="607"/>
      <c r="H129" s="742">
        <v>20000</v>
      </c>
      <c r="I129" s="607" t="s">
        <v>1382</v>
      </c>
      <c r="J129" s="607"/>
      <c r="K129" s="607"/>
      <c r="L129" s="608" t="s">
        <v>1327</v>
      </c>
      <c r="M129" s="607"/>
      <c r="Q129" s="570"/>
      <c r="R129" s="570"/>
    </row>
    <row r="130" spans="1:18" ht="27.6" customHeight="1">
      <c r="A130" s="607"/>
      <c r="B130" s="686" t="s">
        <v>1326</v>
      </c>
      <c r="C130" s="607" t="s">
        <v>1957</v>
      </c>
      <c r="D130" s="607" t="s">
        <v>19</v>
      </c>
      <c r="E130" s="607"/>
      <c r="F130" s="607" t="s">
        <v>17</v>
      </c>
      <c r="G130" s="607"/>
      <c r="H130" s="742">
        <v>20000</v>
      </c>
      <c r="I130" s="607" t="s">
        <v>1382</v>
      </c>
      <c r="J130" s="607"/>
      <c r="K130" s="607"/>
      <c r="L130" s="608" t="s">
        <v>1265</v>
      </c>
      <c r="M130" s="607"/>
      <c r="Q130" s="570"/>
      <c r="R130" s="570"/>
    </row>
    <row r="131" spans="1:18" ht="27.6" customHeight="1">
      <c r="A131" s="607"/>
      <c r="B131" s="686" t="s">
        <v>1326</v>
      </c>
      <c r="C131" s="607" t="s">
        <v>2102</v>
      </c>
      <c r="D131" s="607" t="s">
        <v>19</v>
      </c>
      <c r="E131" s="607"/>
      <c r="F131" s="607" t="s">
        <v>17</v>
      </c>
      <c r="G131" s="607"/>
      <c r="H131" s="743">
        <v>20000</v>
      </c>
      <c r="I131" s="607" t="s">
        <v>1382</v>
      </c>
      <c r="J131" s="607"/>
      <c r="K131" s="607"/>
      <c r="L131" s="608" t="s">
        <v>2107</v>
      </c>
      <c r="M131" s="607"/>
      <c r="Q131" s="570"/>
      <c r="R131" s="570"/>
    </row>
    <row r="132" spans="1:18" ht="27.6" customHeight="1">
      <c r="A132" s="607"/>
      <c r="B132" s="686" t="s">
        <v>1326</v>
      </c>
      <c r="C132" s="607" t="s">
        <v>1930</v>
      </c>
      <c r="D132" s="607" t="s">
        <v>19</v>
      </c>
      <c r="E132" s="607"/>
      <c r="F132" s="607" t="s">
        <v>17</v>
      </c>
      <c r="G132" s="607"/>
      <c r="H132" s="742">
        <v>18900</v>
      </c>
      <c r="I132" s="607" t="s">
        <v>1382</v>
      </c>
      <c r="J132" s="607"/>
      <c r="K132" s="607"/>
      <c r="L132" s="608" t="s">
        <v>1265</v>
      </c>
      <c r="M132" s="607"/>
      <c r="Q132" s="570"/>
      <c r="R132" s="570"/>
    </row>
    <row r="133" spans="1:18" ht="27.6" customHeight="1">
      <c r="A133" s="607"/>
      <c r="B133" s="686" t="s">
        <v>1326</v>
      </c>
      <c r="C133" s="607" t="s">
        <v>2082</v>
      </c>
      <c r="D133" s="607" t="s">
        <v>19</v>
      </c>
      <c r="E133" s="607"/>
      <c r="F133" s="607" t="s">
        <v>17</v>
      </c>
      <c r="G133" s="607"/>
      <c r="H133" s="743">
        <v>18000</v>
      </c>
      <c r="I133" s="607" t="s">
        <v>1382</v>
      </c>
      <c r="J133" s="607"/>
      <c r="K133" s="607"/>
      <c r="L133" s="608" t="s">
        <v>2086</v>
      </c>
      <c r="M133" s="607"/>
      <c r="Q133" s="570"/>
      <c r="R133" s="570"/>
    </row>
    <row r="134" spans="1:18" ht="27.6" customHeight="1">
      <c r="A134" s="607"/>
      <c r="B134" s="686" t="s">
        <v>1326</v>
      </c>
      <c r="C134" s="607" t="s">
        <v>2118</v>
      </c>
      <c r="D134" s="607" t="s">
        <v>19</v>
      </c>
      <c r="E134" s="607"/>
      <c r="F134" s="607" t="s">
        <v>17</v>
      </c>
      <c r="G134" s="607"/>
      <c r="H134" s="743">
        <v>18000</v>
      </c>
      <c r="I134" s="607" t="s">
        <v>1382</v>
      </c>
      <c r="J134" s="607"/>
      <c r="K134" s="607"/>
      <c r="L134" s="608" t="s">
        <v>2120</v>
      </c>
      <c r="M134" s="607"/>
      <c r="Q134" s="570"/>
      <c r="R134" s="570"/>
    </row>
    <row r="135" spans="1:18" ht="27.6" customHeight="1">
      <c r="A135" s="607"/>
      <c r="B135" s="686" t="s">
        <v>1326</v>
      </c>
      <c r="C135" s="607" t="s">
        <v>1988</v>
      </c>
      <c r="D135" s="607" t="s">
        <v>19</v>
      </c>
      <c r="E135" s="607"/>
      <c r="F135" s="607" t="s">
        <v>17</v>
      </c>
      <c r="G135" s="607"/>
      <c r="H135" s="742">
        <v>15000</v>
      </c>
      <c r="I135" s="607" t="s">
        <v>1382</v>
      </c>
      <c r="J135" s="607"/>
      <c r="K135" s="607"/>
      <c r="L135" s="608" t="s">
        <v>1265</v>
      </c>
      <c r="M135" s="607"/>
      <c r="Q135" s="570"/>
      <c r="R135" s="570"/>
    </row>
    <row r="136" spans="1:18" ht="27.6" customHeight="1">
      <c r="A136" s="607"/>
      <c r="B136" s="686" t="s">
        <v>1326</v>
      </c>
      <c r="C136" s="608" t="s">
        <v>1842</v>
      </c>
      <c r="D136" s="607" t="s">
        <v>19</v>
      </c>
      <c r="E136" s="607"/>
      <c r="F136" s="607" t="s">
        <v>17</v>
      </c>
      <c r="G136" s="607"/>
      <c r="H136" s="742">
        <v>15000</v>
      </c>
      <c r="I136" s="607" t="s">
        <v>1382</v>
      </c>
      <c r="J136" s="607"/>
      <c r="K136" s="607"/>
      <c r="L136" s="608" t="s">
        <v>1265</v>
      </c>
      <c r="M136" s="607"/>
      <c r="Q136" s="570"/>
      <c r="R136" s="570"/>
    </row>
    <row r="137" spans="1:18" ht="27.6" customHeight="1">
      <c r="A137" s="607"/>
      <c r="B137" s="686" t="s">
        <v>1326</v>
      </c>
      <c r="C137" s="607" t="s">
        <v>1943</v>
      </c>
      <c r="D137" s="607" t="s">
        <v>19</v>
      </c>
      <c r="E137" s="607"/>
      <c r="F137" s="607" t="s">
        <v>17</v>
      </c>
      <c r="G137" s="607"/>
      <c r="H137" s="742">
        <v>15000</v>
      </c>
      <c r="I137" s="607" t="s">
        <v>1382</v>
      </c>
      <c r="J137" s="607"/>
      <c r="K137" s="607"/>
      <c r="L137" s="608" t="s">
        <v>1265</v>
      </c>
      <c r="M137" s="607"/>
      <c r="Q137" s="570"/>
      <c r="R137" s="570"/>
    </row>
    <row r="138" spans="1:18" ht="27.6" customHeight="1">
      <c r="A138" s="607"/>
      <c r="B138" s="686" t="s">
        <v>1326</v>
      </c>
      <c r="C138" s="607" t="s">
        <v>1947</v>
      </c>
      <c r="D138" s="607" t="s">
        <v>19</v>
      </c>
      <c r="E138" s="607"/>
      <c r="F138" s="607" t="s">
        <v>17</v>
      </c>
      <c r="G138" s="607"/>
      <c r="H138" s="742">
        <v>15000</v>
      </c>
      <c r="I138" s="607" t="s">
        <v>1382</v>
      </c>
      <c r="J138" s="607"/>
      <c r="K138" s="607"/>
      <c r="L138" s="608" t="s">
        <v>1265</v>
      </c>
      <c r="M138" s="607"/>
      <c r="Q138" s="570"/>
      <c r="R138" s="570"/>
    </row>
    <row r="139" spans="1:18" ht="27.6" customHeight="1">
      <c r="A139" s="607"/>
      <c r="B139" s="686" t="s">
        <v>1326</v>
      </c>
      <c r="C139" s="607" t="s">
        <v>1979</v>
      </c>
      <c r="D139" s="607" t="s">
        <v>19</v>
      </c>
      <c r="E139" s="607"/>
      <c r="F139" s="607" t="s">
        <v>17</v>
      </c>
      <c r="G139" s="607"/>
      <c r="H139" s="742">
        <v>15000</v>
      </c>
      <c r="I139" s="607" t="s">
        <v>1382</v>
      </c>
      <c r="J139" s="607"/>
      <c r="K139" s="607"/>
      <c r="L139" s="608" t="s">
        <v>1265</v>
      </c>
      <c r="M139" s="607"/>
      <c r="Q139" s="570"/>
      <c r="R139" s="570"/>
    </row>
    <row r="140" spans="1:18" ht="27.6" customHeight="1">
      <c r="A140" s="607"/>
      <c r="B140" s="686" t="s">
        <v>1326</v>
      </c>
      <c r="C140" s="607" t="s">
        <v>1879</v>
      </c>
      <c r="D140" s="607" t="s">
        <v>19</v>
      </c>
      <c r="E140" s="607"/>
      <c r="F140" s="607" t="s">
        <v>17</v>
      </c>
      <c r="G140" s="607"/>
      <c r="H140" s="743">
        <v>15000</v>
      </c>
      <c r="I140" s="607" t="s">
        <v>1382</v>
      </c>
      <c r="J140" s="607"/>
      <c r="K140" s="607"/>
      <c r="L140" s="608" t="s">
        <v>1327</v>
      </c>
      <c r="M140" s="607"/>
      <c r="Q140" s="570"/>
      <c r="R140" s="570"/>
    </row>
    <row r="141" spans="1:18" ht="27.6" customHeight="1">
      <c r="A141" s="607"/>
      <c r="B141" s="686" t="s">
        <v>1326</v>
      </c>
      <c r="C141" s="607" t="s">
        <v>1961</v>
      </c>
      <c r="D141" s="607" t="s">
        <v>19</v>
      </c>
      <c r="E141" s="607"/>
      <c r="F141" s="607" t="s">
        <v>17</v>
      </c>
      <c r="G141" s="607"/>
      <c r="H141" s="742">
        <v>15000</v>
      </c>
      <c r="I141" s="607" t="s">
        <v>1382</v>
      </c>
      <c r="J141" s="607"/>
      <c r="K141" s="607"/>
      <c r="L141" s="608" t="s">
        <v>1327</v>
      </c>
      <c r="M141" s="607"/>
      <c r="Q141" s="570"/>
      <c r="R141" s="570"/>
    </row>
    <row r="142" spans="1:18" ht="27.6" customHeight="1">
      <c r="A142" s="686"/>
      <c r="B142" s="686" t="s">
        <v>1326</v>
      </c>
      <c r="C142" s="607" t="s">
        <v>1905</v>
      </c>
      <c r="D142" s="607" t="s">
        <v>19</v>
      </c>
      <c r="E142" s="607"/>
      <c r="F142" s="607" t="s">
        <v>17</v>
      </c>
      <c r="G142" s="607"/>
      <c r="H142" s="742">
        <v>14000</v>
      </c>
      <c r="I142" s="607" t="s">
        <v>1382</v>
      </c>
      <c r="J142" s="607"/>
      <c r="K142" s="607"/>
      <c r="L142" s="608" t="s">
        <v>1327</v>
      </c>
      <c r="M142" s="607"/>
      <c r="Q142" s="570"/>
      <c r="R142" s="570"/>
    </row>
    <row r="143" spans="1:18" ht="27.6" customHeight="1">
      <c r="A143" s="607"/>
      <c r="B143" s="686" t="s">
        <v>1326</v>
      </c>
      <c r="C143" s="608" t="s">
        <v>1926</v>
      </c>
      <c r="D143" s="607" t="s">
        <v>19</v>
      </c>
      <c r="E143" s="607"/>
      <c r="F143" s="607" t="s">
        <v>17</v>
      </c>
      <c r="G143" s="607"/>
      <c r="H143" s="742">
        <v>12850</v>
      </c>
      <c r="I143" s="607" t="s">
        <v>1382</v>
      </c>
      <c r="J143" s="607"/>
      <c r="K143" s="607"/>
      <c r="L143" s="608" t="s">
        <v>1327</v>
      </c>
      <c r="M143" s="607"/>
      <c r="Q143" s="570"/>
      <c r="R143" s="570"/>
    </row>
    <row r="144" spans="1:18" ht="27.6" customHeight="1">
      <c r="A144" s="607"/>
      <c r="B144" s="686" t="s">
        <v>1326</v>
      </c>
      <c r="C144" s="607" t="s">
        <v>1931</v>
      </c>
      <c r="D144" s="607" t="s">
        <v>19</v>
      </c>
      <c r="E144" s="607"/>
      <c r="F144" s="607" t="s">
        <v>17</v>
      </c>
      <c r="G144" s="607"/>
      <c r="H144" s="742">
        <v>12500</v>
      </c>
      <c r="I144" s="607" t="s">
        <v>1382</v>
      </c>
      <c r="J144" s="607"/>
      <c r="K144" s="607"/>
      <c r="L144" s="608" t="s">
        <v>1265</v>
      </c>
      <c r="M144" s="607"/>
      <c r="Q144" s="570"/>
      <c r="R144" s="570"/>
    </row>
    <row r="145" spans="1:18" ht="27.6" customHeight="1">
      <c r="A145" s="607"/>
      <c r="B145" s="686" t="s">
        <v>1326</v>
      </c>
      <c r="C145" s="607" t="s">
        <v>2114</v>
      </c>
      <c r="D145" s="607" t="s">
        <v>19</v>
      </c>
      <c r="E145" s="607"/>
      <c r="F145" s="607" t="s">
        <v>17</v>
      </c>
      <c r="G145" s="607"/>
      <c r="H145" s="743">
        <v>12000</v>
      </c>
      <c r="I145" s="607" t="s">
        <v>1382</v>
      </c>
      <c r="J145" s="607"/>
      <c r="K145" s="607"/>
      <c r="L145" s="608" t="s">
        <v>2119</v>
      </c>
      <c r="M145" s="607"/>
      <c r="Q145" s="570"/>
      <c r="R145" s="570"/>
    </row>
    <row r="146" spans="1:18" ht="27.6" customHeight="1">
      <c r="A146" s="607"/>
      <c r="B146" s="686" t="s">
        <v>1326</v>
      </c>
      <c r="C146" s="607" t="s">
        <v>2087</v>
      </c>
      <c r="D146" s="607" t="s">
        <v>19</v>
      </c>
      <c r="E146" s="607"/>
      <c r="F146" s="607" t="s">
        <v>17</v>
      </c>
      <c r="G146" s="607"/>
      <c r="H146" s="743">
        <v>11400</v>
      </c>
      <c r="I146" s="607" t="s">
        <v>1382</v>
      </c>
      <c r="J146" s="607"/>
      <c r="K146" s="607"/>
      <c r="L146" s="608" t="s">
        <v>1265</v>
      </c>
      <c r="M146" s="607"/>
      <c r="Q146" s="570"/>
      <c r="R146" s="570"/>
    </row>
    <row r="147" spans="1:18" ht="27.6" customHeight="1">
      <c r="A147" s="607"/>
      <c r="B147" s="686" t="s">
        <v>1326</v>
      </c>
      <c r="C147" s="607" t="s">
        <v>2111</v>
      </c>
      <c r="D147" s="607" t="s">
        <v>19</v>
      </c>
      <c r="E147" s="607"/>
      <c r="F147" s="607" t="s">
        <v>17</v>
      </c>
      <c r="G147" s="607"/>
      <c r="H147" s="743">
        <v>10500</v>
      </c>
      <c r="I147" s="607" t="s">
        <v>1382</v>
      </c>
      <c r="J147" s="607"/>
      <c r="K147" s="607"/>
      <c r="L147" s="608" t="s">
        <v>2121</v>
      </c>
      <c r="M147" s="607"/>
      <c r="Q147" s="570"/>
      <c r="R147" s="570"/>
    </row>
    <row r="148" spans="1:18" ht="27.6" customHeight="1">
      <c r="A148" s="607"/>
      <c r="B148" s="686" t="s">
        <v>1326</v>
      </c>
      <c r="C148" s="607" t="s">
        <v>1933</v>
      </c>
      <c r="D148" s="607" t="s">
        <v>19</v>
      </c>
      <c r="E148" s="607"/>
      <c r="F148" s="607" t="s">
        <v>17</v>
      </c>
      <c r="G148" s="607"/>
      <c r="H148" s="742">
        <v>10000</v>
      </c>
      <c r="I148" s="607" t="s">
        <v>1382</v>
      </c>
      <c r="J148" s="607"/>
      <c r="K148" s="607"/>
      <c r="L148" s="608" t="s">
        <v>1265</v>
      </c>
      <c r="M148" s="607"/>
      <c r="Q148" s="570"/>
      <c r="R148" s="570"/>
    </row>
    <row r="149" spans="1:18" ht="27.6" customHeight="1">
      <c r="A149" s="607"/>
      <c r="B149" s="686" t="s">
        <v>1326</v>
      </c>
      <c r="C149" s="607" t="s">
        <v>1934</v>
      </c>
      <c r="D149" s="607" t="s">
        <v>19</v>
      </c>
      <c r="E149" s="607"/>
      <c r="F149" s="607" t="s">
        <v>17</v>
      </c>
      <c r="G149" s="607"/>
      <c r="H149" s="742">
        <v>10000</v>
      </c>
      <c r="I149" s="607" t="s">
        <v>1382</v>
      </c>
      <c r="J149" s="607"/>
      <c r="K149" s="607"/>
      <c r="L149" s="608" t="s">
        <v>1327</v>
      </c>
      <c r="M149" s="607"/>
      <c r="Q149" s="570"/>
      <c r="R149" s="570"/>
    </row>
    <row r="150" spans="1:18" ht="27.6" customHeight="1">
      <c r="A150" s="607"/>
      <c r="B150" s="686" t="s">
        <v>1326</v>
      </c>
      <c r="C150" s="607" t="s">
        <v>1935</v>
      </c>
      <c r="D150" s="607" t="s">
        <v>19</v>
      </c>
      <c r="E150" s="607"/>
      <c r="F150" s="607" t="s">
        <v>17</v>
      </c>
      <c r="G150" s="607"/>
      <c r="H150" s="742">
        <v>10000</v>
      </c>
      <c r="I150" s="607" t="s">
        <v>1382</v>
      </c>
      <c r="J150" s="607"/>
      <c r="K150" s="607"/>
      <c r="L150" s="608" t="s">
        <v>1265</v>
      </c>
      <c r="M150" s="607"/>
      <c r="Q150" s="570"/>
      <c r="R150" s="570"/>
    </row>
    <row r="151" spans="1:18" ht="27.6" customHeight="1">
      <c r="A151" s="607"/>
      <c r="B151" s="686" t="s">
        <v>1326</v>
      </c>
      <c r="C151" s="607" t="s">
        <v>1955</v>
      </c>
      <c r="D151" s="607" t="s">
        <v>19</v>
      </c>
      <c r="E151" s="607"/>
      <c r="F151" s="607" t="s">
        <v>17</v>
      </c>
      <c r="G151" s="607"/>
      <c r="H151" s="742">
        <v>10000</v>
      </c>
      <c r="I151" s="607" t="s">
        <v>1382</v>
      </c>
      <c r="J151" s="607"/>
      <c r="K151" s="607"/>
      <c r="L151" s="608" t="s">
        <v>1327</v>
      </c>
      <c r="M151" s="607"/>
      <c r="Q151" s="570"/>
      <c r="R151" s="570"/>
    </row>
    <row r="152" spans="1:18" ht="27.6" customHeight="1">
      <c r="A152" s="607"/>
      <c r="B152" s="686" t="s">
        <v>1326</v>
      </c>
      <c r="C152" s="607" t="s">
        <v>1885</v>
      </c>
      <c r="D152" s="607" t="s">
        <v>19</v>
      </c>
      <c r="E152" s="607"/>
      <c r="F152" s="607" t="s">
        <v>17</v>
      </c>
      <c r="G152" s="607"/>
      <c r="H152" s="743">
        <v>10000</v>
      </c>
      <c r="I152" s="607" t="s">
        <v>1382</v>
      </c>
      <c r="J152" s="607"/>
      <c r="K152" s="607"/>
      <c r="L152" s="608" t="s">
        <v>1327</v>
      </c>
      <c r="M152" s="607"/>
      <c r="Q152" s="570"/>
      <c r="R152" s="570"/>
    </row>
    <row r="153" spans="1:18" ht="27.6" customHeight="1">
      <c r="A153" s="607"/>
      <c r="B153" s="686" t="s">
        <v>1326</v>
      </c>
      <c r="C153" s="607" t="s">
        <v>1886</v>
      </c>
      <c r="D153" s="607" t="s">
        <v>19</v>
      </c>
      <c r="E153" s="607"/>
      <c r="F153" s="607" t="s">
        <v>17</v>
      </c>
      <c r="G153" s="607"/>
      <c r="H153" s="743">
        <v>10000</v>
      </c>
      <c r="I153" s="607" t="s">
        <v>1382</v>
      </c>
      <c r="J153" s="607"/>
      <c r="K153" s="607"/>
      <c r="L153" s="608" t="s">
        <v>1327</v>
      </c>
      <c r="M153" s="607"/>
      <c r="Q153" s="570"/>
      <c r="R153" s="570"/>
    </row>
    <row r="154" spans="1:18" ht="27.6" customHeight="1">
      <c r="A154" s="607"/>
      <c r="B154" s="686" t="s">
        <v>1326</v>
      </c>
      <c r="C154" s="607" t="s">
        <v>2115</v>
      </c>
      <c r="D154" s="607" t="s">
        <v>19</v>
      </c>
      <c r="E154" s="607"/>
      <c r="F154" s="607" t="s">
        <v>17</v>
      </c>
      <c r="G154" s="607"/>
      <c r="H154" s="743">
        <v>10000</v>
      </c>
      <c r="I154" s="607" t="s">
        <v>1382</v>
      </c>
      <c r="J154" s="607"/>
      <c r="K154" s="607"/>
      <c r="L154" s="608" t="s">
        <v>2119</v>
      </c>
      <c r="M154" s="607"/>
      <c r="Q154" s="570"/>
      <c r="R154" s="570"/>
    </row>
    <row r="155" spans="1:18" ht="27.6" customHeight="1">
      <c r="A155" s="607"/>
      <c r="B155" s="686" t="s">
        <v>1326</v>
      </c>
      <c r="C155" s="607" t="s">
        <v>1975</v>
      </c>
      <c r="D155" s="607" t="s">
        <v>19</v>
      </c>
      <c r="E155" s="607"/>
      <c r="F155" s="607" t="s">
        <v>17</v>
      </c>
      <c r="G155" s="607"/>
      <c r="H155" s="742">
        <v>10000</v>
      </c>
      <c r="I155" s="607" t="s">
        <v>1382</v>
      </c>
      <c r="J155" s="607"/>
      <c r="K155" s="607"/>
      <c r="L155" s="608" t="s">
        <v>1327</v>
      </c>
      <c r="M155" s="607"/>
      <c r="Q155" s="570"/>
      <c r="R155" s="570"/>
    </row>
    <row r="156" spans="1:18" ht="27.6" customHeight="1">
      <c r="A156" s="607"/>
      <c r="B156" s="686" t="s">
        <v>1326</v>
      </c>
      <c r="C156" s="607" t="s">
        <v>1976</v>
      </c>
      <c r="D156" s="607" t="s">
        <v>19</v>
      </c>
      <c r="E156" s="607"/>
      <c r="F156" s="607" t="s">
        <v>17</v>
      </c>
      <c r="G156" s="607"/>
      <c r="H156" s="742">
        <v>10000</v>
      </c>
      <c r="I156" s="607" t="s">
        <v>1382</v>
      </c>
      <c r="J156" s="607"/>
      <c r="K156" s="607"/>
      <c r="L156" s="608" t="s">
        <v>1265</v>
      </c>
      <c r="M156" s="607"/>
      <c r="Q156" s="570"/>
      <c r="R156" s="570"/>
    </row>
    <row r="157" spans="1:18" ht="27.6" customHeight="1">
      <c r="A157" s="686"/>
      <c r="B157" s="686" t="s">
        <v>1326</v>
      </c>
      <c r="C157" s="607" t="s">
        <v>1977</v>
      </c>
      <c r="D157" s="607" t="s">
        <v>19</v>
      </c>
      <c r="E157" s="607"/>
      <c r="F157" s="607" t="s">
        <v>17</v>
      </c>
      <c r="G157" s="607"/>
      <c r="H157" s="742">
        <v>10000</v>
      </c>
      <c r="I157" s="607" t="s">
        <v>1382</v>
      </c>
      <c r="J157" s="607"/>
      <c r="K157" s="607"/>
      <c r="L157" s="608" t="s">
        <v>1265</v>
      </c>
      <c r="M157" s="607"/>
      <c r="Q157" s="570"/>
      <c r="R157" s="570"/>
    </row>
    <row r="158" spans="1:18" ht="27.6" customHeight="1">
      <c r="A158" s="686"/>
      <c r="B158" s="686" t="s">
        <v>1326</v>
      </c>
      <c r="C158" s="607" t="s">
        <v>1983</v>
      </c>
      <c r="D158" s="607" t="s">
        <v>19</v>
      </c>
      <c r="E158" s="607"/>
      <c r="F158" s="607" t="s">
        <v>17</v>
      </c>
      <c r="G158" s="607"/>
      <c r="H158" s="742">
        <v>10000</v>
      </c>
      <c r="I158" s="607" t="s">
        <v>1382</v>
      </c>
      <c r="J158" s="607"/>
      <c r="K158" s="607"/>
      <c r="L158" s="608" t="s">
        <v>1327</v>
      </c>
      <c r="M158" s="607"/>
      <c r="Q158" s="570"/>
      <c r="R158" s="570"/>
    </row>
    <row r="159" spans="1:18" ht="27.6" customHeight="1">
      <c r="A159" s="686"/>
      <c r="B159" s="686" t="s">
        <v>1326</v>
      </c>
      <c r="C159" s="607" t="s">
        <v>1984</v>
      </c>
      <c r="D159" s="607" t="s">
        <v>19</v>
      </c>
      <c r="E159" s="607"/>
      <c r="F159" s="607" t="s">
        <v>17</v>
      </c>
      <c r="G159" s="607"/>
      <c r="H159" s="742">
        <v>10000</v>
      </c>
      <c r="I159" s="607" t="s">
        <v>1382</v>
      </c>
      <c r="J159" s="607"/>
      <c r="K159" s="607"/>
      <c r="L159" s="608" t="s">
        <v>1327</v>
      </c>
      <c r="M159" s="607"/>
      <c r="Q159" s="570"/>
      <c r="R159" s="570"/>
    </row>
    <row r="160" spans="1:18" ht="27.6" customHeight="1">
      <c r="A160" s="607"/>
      <c r="B160" s="686" t="s">
        <v>1326</v>
      </c>
      <c r="C160" s="607" t="s">
        <v>1901</v>
      </c>
      <c r="D160" s="607" t="s">
        <v>19</v>
      </c>
      <c r="E160" s="607"/>
      <c r="F160" s="607" t="s">
        <v>17</v>
      </c>
      <c r="G160" s="607"/>
      <c r="H160" s="742">
        <v>10000</v>
      </c>
      <c r="I160" s="607" t="s">
        <v>1382</v>
      </c>
      <c r="J160" s="607"/>
      <c r="K160" s="607"/>
      <c r="L160" s="608" t="s">
        <v>1265</v>
      </c>
      <c r="M160" s="607"/>
      <c r="Q160" s="570"/>
      <c r="R160" s="570"/>
    </row>
    <row r="161" spans="1:18" ht="27.6" customHeight="1">
      <c r="A161" s="607"/>
      <c r="B161" s="686" t="s">
        <v>1326</v>
      </c>
      <c r="C161" s="607" t="s">
        <v>1960</v>
      </c>
      <c r="D161" s="607" t="s">
        <v>19</v>
      </c>
      <c r="E161" s="607"/>
      <c r="F161" s="607" t="s">
        <v>17</v>
      </c>
      <c r="G161" s="607"/>
      <c r="H161" s="742">
        <v>10000</v>
      </c>
      <c r="I161" s="607" t="s">
        <v>1382</v>
      </c>
      <c r="J161" s="607"/>
      <c r="K161" s="607"/>
      <c r="L161" s="608" t="s">
        <v>1265</v>
      </c>
      <c r="M161" s="607"/>
      <c r="Q161" s="570"/>
      <c r="R161" s="570"/>
    </row>
    <row r="162" spans="1:18" ht="27.6" customHeight="1">
      <c r="A162" s="607"/>
      <c r="B162" s="686" t="s">
        <v>1326</v>
      </c>
      <c r="C162" s="607" t="s">
        <v>1964</v>
      </c>
      <c r="D162" s="607" t="s">
        <v>19</v>
      </c>
      <c r="E162" s="607"/>
      <c r="F162" s="607" t="s">
        <v>17</v>
      </c>
      <c r="G162" s="607"/>
      <c r="H162" s="742">
        <v>8000</v>
      </c>
      <c r="I162" s="607" t="s">
        <v>1382</v>
      </c>
      <c r="J162" s="607"/>
      <c r="K162" s="607"/>
      <c r="L162" s="608" t="s">
        <v>1327</v>
      </c>
      <c r="M162" s="607"/>
      <c r="Q162" s="570"/>
      <c r="R162" s="570"/>
    </row>
    <row r="163" spans="1:18" ht="27.6" customHeight="1">
      <c r="A163" s="607"/>
      <c r="B163" s="686" t="s">
        <v>1326</v>
      </c>
      <c r="C163" s="607" t="s">
        <v>2010</v>
      </c>
      <c r="D163" s="607" t="s">
        <v>19</v>
      </c>
      <c r="E163" s="607"/>
      <c r="F163" s="607" t="s">
        <v>17</v>
      </c>
      <c r="G163" s="607"/>
      <c r="H163" s="742">
        <v>7300</v>
      </c>
      <c r="I163" s="607" t="s">
        <v>1382</v>
      </c>
      <c r="J163" s="607"/>
      <c r="K163" s="607"/>
      <c r="L163" s="608" t="s">
        <v>1265</v>
      </c>
      <c r="M163" s="607"/>
      <c r="Q163" s="570"/>
      <c r="R163" s="570"/>
    </row>
    <row r="164" spans="1:18" ht="27.6" customHeight="1">
      <c r="A164" s="607"/>
      <c r="B164" s="686" t="s">
        <v>1326</v>
      </c>
      <c r="C164" s="607" t="s">
        <v>2097</v>
      </c>
      <c r="D164" s="607" t="s">
        <v>19</v>
      </c>
      <c r="E164" s="607"/>
      <c r="F164" s="607" t="s">
        <v>17</v>
      </c>
      <c r="G164" s="607"/>
      <c r="H164" s="743">
        <v>7000</v>
      </c>
      <c r="I164" s="607" t="s">
        <v>1382</v>
      </c>
      <c r="J164" s="607"/>
      <c r="K164" s="607"/>
      <c r="L164" s="608" t="s">
        <v>2107</v>
      </c>
      <c r="M164" s="607"/>
      <c r="Q164" s="570"/>
      <c r="R164" s="570"/>
    </row>
    <row r="165" spans="1:18" ht="27.6" customHeight="1">
      <c r="A165" s="607"/>
      <c r="B165" s="686" t="s">
        <v>1326</v>
      </c>
      <c r="C165" s="607" t="s">
        <v>1962</v>
      </c>
      <c r="D165" s="607" t="s">
        <v>19</v>
      </c>
      <c r="E165" s="607"/>
      <c r="F165" s="607" t="s">
        <v>17</v>
      </c>
      <c r="G165" s="607"/>
      <c r="H165" s="742">
        <v>7000</v>
      </c>
      <c r="I165" s="607" t="s">
        <v>1382</v>
      </c>
      <c r="J165" s="607"/>
      <c r="K165" s="607"/>
      <c r="L165" s="608" t="s">
        <v>1265</v>
      </c>
      <c r="M165" s="607"/>
      <c r="N165" s="566"/>
      <c r="O165" s="566"/>
      <c r="P165" s="566"/>
      <c r="Q165" s="570"/>
      <c r="R165" s="570"/>
    </row>
    <row r="166" spans="1:18" ht="27.6" customHeight="1">
      <c r="A166" s="607"/>
      <c r="B166" s="686" t="s">
        <v>1326</v>
      </c>
      <c r="C166" s="607" t="s">
        <v>1967</v>
      </c>
      <c r="D166" s="607" t="s">
        <v>19</v>
      </c>
      <c r="E166" s="607"/>
      <c r="F166" s="607" t="s">
        <v>17</v>
      </c>
      <c r="G166" s="607"/>
      <c r="H166" s="742">
        <v>7000</v>
      </c>
      <c r="I166" s="607" t="s">
        <v>1382</v>
      </c>
      <c r="J166" s="607"/>
      <c r="K166" s="607"/>
      <c r="L166" s="608" t="s">
        <v>1327</v>
      </c>
      <c r="M166" s="607"/>
      <c r="N166" s="566"/>
      <c r="O166" s="566"/>
      <c r="P166" s="566"/>
      <c r="Q166" s="570"/>
      <c r="R166" s="570"/>
    </row>
    <row r="167" spans="1:18" ht="27.6" customHeight="1">
      <c r="A167" s="607"/>
      <c r="B167" s="686" t="s">
        <v>1326</v>
      </c>
      <c r="C167" s="607" t="s">
        <v>1924</v>
      </c>
      <c r="D167" s="607" t="s">
        <v>19</v>
      </c>
      <c r="E167" s="607"/>
      <c r="F167" s="607" t="s">
        <v>17</v>
      </c>
      <c r="G167" s="607"/>
      <c r="H167" s="742">
        <v>6500</v>
      </c>
      <c r="I167" s="607" t="s">
        <v>1382</v>
      </c>
      <c r="J167" s="607"/>
      <c r="K167" s="607"/>
      <c r="L167" s="608" t="s">
        <v>1265</v>
      </c>
      <c r="M167" s="607"/>
      <c r="Q167" s="570"/>
      <c r="R167" s="570"/>
    </row>
    <row r="168" spans="1:18" ht="27.6" customHeight="1">
      <c r="A168" s="607"/>
      <c r="B168" s="686" t="s">
        <v>1326</v>
      </c>
      <c r="C168" s="607" t="s">
        <v>1956</v>
      </c>
      <c r="D168" s="607" t="s">
        <v>19</v>
      </c>
      <c r="E168" s="607"/>
      <c r="F168" s="607" t="s">
        <v>17</v>
      </c>
      <c r="G168" s="607"/>
      <c r="H168" s="742">
        <v>6000</v>
      </c>
      <c r="I168" s="607" t="s">
        <v>1382</v>
      </c>
      <c r="J168" s="607"/>
      <c r="K168" s="607"/>
      <c r="L168" s="608" t="s">
        <v>1327</v>
      </c>
      <c r="M168" s="607"/>
      <c r="P168" s="229" t="s">
        <v>1239</v>
      </c>
      <c r="Q168" s="570"/>
      <c r="R168" s="570"/>
    </row>
    <row r="169" spans="1:18" ht="27.6" customHeight="1">
      <c r="A169" s="607"/>
      <c r="B169" s="686" t="s">
        <v>1326</v>
      </c>
      <c r="C169" s="607" t="s">
        <v>2090</v>
      </c>
      <c r="D169" s="607" t="s">
        <v>19</v>
      </c>
      <c r="E169" s="607"/>
      <c r="F169" s="607" t="s">
        <v>17</v>
      </c>
      <c r="G169" s="607"/>
      <c r="H169" s="743">
        <v>6000</v>
      </c>
      <c r="I169" s="607" t="s">
        <v>1382</v>
      </c>
      <c r="J169" s="607"/>
      <c r="K169" s="607"/>
      <c r="L169" s="608" t="s">
        <v>1327</v>
      </c>
      <c r="M169" s="607"/>
      <c r="Q169" s="570"/>
      <c r="R169" s="570"/>
    </row>
    <row r="170" spans="1:18" ht="27.6" customHeight="1">
      <c r="A170" s="607"/>
      <c r="B170" s="686" t="s">
        <v>1326</v>
      </c>
      <c r="C170" s="608" t="s">
        <v>1927</v>
      </c>
      <c r="D170" s="607" t="s">
        <v>19</v>
      </c>
      <c r="E170" s="607"/>
      <c r="F170" s="607" t="s">
        <v>17</v>
      </c>
      <c r="G170" s="607"/>
      <c r="H170" s="742">
        <v>6000</v>
      </c>
      <c r="I170" s="607" t="s">
        <v>1382</v>
      </c>
      <c r="J170" s="607"/>
      <c r="K170" s="607"/>
      <c r="L170" s="608" t="s">
        <v>1327</v>
      </c>
      <c r="M170" s="607"/>
      <c r="Q170" s="570"/>
      <c r="R170" s="570"/>
    </row>
    <row r="171" spans="1:18" ht="27.6" customHeight="1">
      <c r="A171" s="607"/>
      <c r="B171" s="686" t="s">
        <v>1326</v>
      </c>
      <c r="C171" s="607" t="s">
        <v>2103</v>
      </c>
      <c r="D171" s="607" t="s">
        <v>19</v>
      </c>
      <c r="E171" s="607"/>
      <c r="F171" s="607" t="s">
        <v>17</v>
      </c>
      <c r="G171" s="607"/>
      <c r="H171" s="743">
        <v>5000</v>
      </c>
      <c r="I171" s="607" t="s">
        <v>1382</v>
      </c>
      <c r="J171" s="607"/>
      <c r="K171" s="607"/>
      <c r="L171" s="608" t="s">
        <v>2107</v>
      </c>
      <c r="M171" s="607"/>
      <c r="Q171" s="570"/>
      <c r="R171" s="570"/>
    </row>
    <row r="172" spans="1:18" ht="27.6" customHeight="1">
      <c r="A172" s="607"/>
      <c r="B172" s="686" t="s">
        <v>1326</v>
      </c>
      <c r="C172" s="607" t="s">
        <v>1954</v>
      </c>
      <c r="D172" s="607" t="s">
        <v>19</v>
      </c>
      <c r="E172" s="607"/>
      <c r="F172" s="607" t="s">
        <v>17</v>
      </c>
      <c r="G172" s="607"/>
      <c r="H172" s="742">
        <v>5000</v>
      </c>
      <c r="I172" s="607" t="s">
        <v>1382</v>
      </c>
      <c r="J172" s="607"/>
      <c r="K172" s="607"/>
      <c r="L172" s="608" t="s">
        <v>1265</v>
      </c>
      <c r="M172" s="607"/>
      <c r="Q172" s="570"/>
      <c r="R172" s="570"/>
    </row>
    <row r="173" spans="1:18" ht="27.6" customHeight="1">
      <c r="A173" s="607"/>
      <c r="B173" s="686" t="s">
        <v>1326</v>
      </c>
      <c r="C173" s="607" t="s">
        <v>1921</v>
      </c>
      <c r="D173" s="607" t="s">
        <v>19</v>
      </c>
      <c r="E173" s="607"/>
      <c r="F173" s="607" t="s">
        <v>17</v>
      </c>
      <c r="G173" s="607"/>
      <c r="H173" s="742">
        <v>4500</v>
      </c>
      <c r="I173" s="607" t="s">
        <v>1382</v>
      </c>
      <c r="J173" s="607"/>
      <c r="K173" s="607"/>
      <c r="L173" s="608" t="s">
        <v>1265</v>
      </c>
      <c r="M173" s="607"/>
      <c r="Q173" s="570"/>
      <c r="R173" s="570"/>
    </row>
    <row r="174" spans="1:18" s="566" customFormat="1" ht="27.6" customHeight="1">
      <c r="A174" s="607"/>
      <c r="B174" s="686" t="s">
        <v>1326</v>
      </c>
      <c r="C174" s="607" t="s">
        <v>2081</v>
      </c>
      <c r="D174" s="607" t="s">
        <v>19</v>
      </c>
      <c r="E174" s="607"/>
      <c r="F174" s="607" t="s">
        <v>17</v>
      </c>
      <c r="G174" s="607"/>
      <c r="H174" s="743">
        <v>4500</v>
      </c>
      <c r="I174" s="607" t="s">
        <v>1382</v>
      </c>
      <c r="J174" s="607"/>
      <c r="K174" s="607"/>
      <c r="L174" s="608" t="s">
        <v>2085</v>
      </c>
      <c r="M174" s="607"/>
      <c r="N174" s="229"/>
      <c r="O174" s="229"/>
      <c r="P174" s="229"/>
      <c r="Q174" s="570"/>
      <c r="R174" s="570"/>
    </row>
    <row r="175" spans="1:18" s="566" customFormat="1" ht="27.6" customHeight="1">
      <c r="A175" s="607"/>
      <c r="B175" s="686" t="s">
        <v>1326</v>
      </c>
      <c r="C175" s="607" t="s">
        <v>1857</v>
      </c>
      <c r="D175" s="607" t="s">
        <v>19</v>
      </c>
      <c r="E175" s="607"/>
      <c r="F175" s="607" t="s">
        <v>17</v>
      </c>
      <c r="G175" s="607"/>
      <c r="H175" s="742">
        <v>4500</v>
      </c>
      <c r="I175" s="607" t="s">
        <v>1382</v>
      </c>
      <c r="J175" s="607"/>
      <c r="K175" s="607"/>
      <c r="L175" s="608" t="s">
        <v>1327</v>
      </c>
      <c r="M175" s="607"/>
      <c r="N175" s="229"/>
      <c r="O175" s="229"/>
      <c r="P175" s="229"/>
      <c r="Q175" s="570"/>
      <c r="R175" s="570"/>
    </row>
    <row r="176" spans="1:18" ht="27.6" customHeight="1">
      <c r="A176" s="607"/>
      <c r="B176" s="686" t="s">
        <v>1326</v>
      </c>
      <c r="C176" s="607" t="s">
        <v>1941</v>
      </c>
      <c r="D176" s="607" t="s">
        <v>19</v>
      </c>
      <c r="E176" s="607"/>
      <c r="F176" s="607" t="s">
        <v>17</v>
      </c>
      <c r="G176" s="607"/>
      <c r="H176" s="742">
        <v>4500</v>
      </c>
      <c r="I176" s="607" t="s">
        <v>1382</v>
      </c>
      <c r="J176" s="607"/>
      <c r="K176" s="607"/>
      <c r="L176" s="608" t="s">
        <v>1327</v>
      </c>
      <c r="M176" s="607"/>
      <c r="Q176" s="570"/>
      <c r="R176" s="570"/>
    </row>
    <row r="177" spans="1:18" ht="27.6" customHeight="1">
      <c r="A177" s="607"/>
      <c r="B177" s="686" t="s">
        <v>1326</v>
      </c>
      <c r="C177" s="607" t="s">
        <v>2079</v>
      </c>
      <c r="D177" s="607" t="s">
        <v>19</v>
      </c>
      <c r="E177" s="607"/>
      <c r="F177" s="607" t="s">
        <v>17</v>
      </c>
      <c r="G177" s="607"/>
      <c r="H177" s="743">
        <v>4300</v>
      </c>
      <c r="I177" s="607" t="s">
        <v>1382</v>
      </c>
      <c r="J177" s="607"/>
      <c r="K177" s="607"/>
      <c r="L177" s="608" t="s">
        <v>2083</v>
      </c>
      <c r="M177" s="607"/>
      <c r="Q177" s="570"/>
      <c r="R177" s="570"/>
    </row>
    <row r="178" spans="1:18" ht="27.6" customHeight="1">
      <c r="A178" s="607"/>
      <c r="B178" s="686" t="s">
        <v>1326</v>
      </c>
      <c r="C178" s="607" t="s">
        <v>2075</v>
      </c>
      <c r="D178" s="607" t="s">
        <v>19</v>
      </c>
      <c r="E178" s="607"/>
      <c r="F178" s="607" t="s">
        <v>17</v>
      </c>
      <c r="G178" s="607"/>
      <c r="H178" s="742">
        <v>3600</v>
      </c>
      <c r="I178" s="607" t="s">
        <v>1382</v>
      </c>
      <c r="J178" s="607"/>
      <c r="K178" s="607"/>
      <c r="L178" s="608" t="s">
        <v>1327</v>
      </c>
      <c r="M178" s="607"/>
      <c r="Q178" s="570"/>
      <c r="R178" s="570"/>
    </row>
    <row r="179" spans="1:18" ht="27.6" customHeight="1">
      <c r="A179" s="607"/>
      <c r="B179" s="686" t="s">
        <v>1326</v>
      </c>
      <c r="C179" s="607" t="s">
        <v>2012</v>
      </c>
      <c r="D179" s="607" t="s">
        <v>19</v>
      </c>
      <c r="E179" s="607"/>
      <c r="F179" s="607" t="s">
        <v>17</v>
      </c>
      <c r="G179" s="607"/>
      <c r="H179" s="742">
        <v>3600</v>
      </c>
      <c r="I179" s="607" t="s">
        <v>1382</v>
      </c>
      <c r="J179" s="607"/>
      <c r="K179" s="607"/>
      <c r="L179" s="608" t="s">
        <v>1327</v>
      </c>
      <c r="M179" s="607"/>
      <c r="Q179" s="570"/>
      <c r="R179" s="570"/>
    </row>
    <row r="180" spans="1:18" ht="27.6" customHeight="1">
      <c r="A180" s="607"/>
      <c r="B180" s="686" t="s">
        <v>1326</v>
      </c>
      <c r="C180" s="607" t="s">
        <v>1937</v>
      </c>
      <c r="D180" s="607" t="s">
        <v>19</v>
      </c>
      <c r="E180" s="607"/>
      <c r="F180" s="607" t="s">
        <v>17</v>
      </c>
      <c r="G180" s="607"/>
      <c r="H180" s="742">
        <v>3000</v>
      </c>
      <c r="I180" s="607" t="s">
        <v>1382</v>
      </c>
      <c r="J180" s="607"/>
      <c r="K180" s="607"/>
      <c r="L180" s="608" t="s">
        <v>1327</v>
      </c>
      <c r="M180" s="607"/>
      <c r="Q180" s="570"/>
      <c r="R180" s="570"/>
    </row>
    <row r="181" spans="1:18" ht="27.6" customHeight="1">
      <c r="A181" s="607"/>
      <c r="B181" s="686" t="s">
        <v>1326</v>
      </c>
      <c r="C181" s="607" t="s">
        <v>2091</v>
      </c>
      <c r="D181" s="607" t="s">
        <v>19</v>
      </c>
      <c r="E181" s="607"/>
      <c r="F181" s="607" t="s">
        <v>17</v>
      </c>
      <c r="G181" s="607"/>
      <c r="H181" s="743">
        <v>3000</v>
      </c>
      <c r="I181" s="607" t="s">
        <v>1382</v>
      </c>
      <c r="J181" s="607"/>
      <c r="K181" s="607"/>
      <c r="L181" s="608" t="s">
        <v>1327</v>
      </c>
      <c r="M181" s="607"/>
      <c r="Q181" s="570"/>
      <c r="R181" s="570"/>
    </row>
    <row r="182" spans="1:18" ht="27.6" customHeight="1">
      <c r="A182" s="607"/>
      <c r="B182" s="686" t="s">
        <v>1326</v>
      </c>
      <c r="C182" s="607" t="s">
        <v>1880</v>
      </c>
      <c r="D182" s="607" t="s">
        <v>19</v>
      </c>
      <c r="E182" s="607"/>
      <c r="F182" s="607" t="s">
        <v>17</v>
      </c>
      <c r="G182" s="607"/>
      <c r="H182" s="743">
        <v>3000</v>
      </c>
      <c r="I182" s="607" t="s">
        <v>1382</v>
      </c>
      <c r="J182" s="607"/>
      <c r="K182" s="607"/>
      <c r="L182" s="608" t="s">
        <v>1327</v>
      </c>
      <c r="M182" s="607"/>
      <c r="Q182" s="570"/>
      <c r="R182" s="570"/>
    </row>
    <row r="183" spans="1:18" ht="27.6" customHeight="1">
      <c r="A183" s="607"/>
      <c r="B183" s="686" t="s">
        <v>1326</v>
      </c>
      <c r="C183" s="607" t="s">
        <v>1968</v>
      </c>
      <c r="D183" s="607" t="s">
        <v>19</v>
      </c>
      <c r="E183" s="607"/>
      <c r="F183" s="607" t="s">
        <v>17</v>
      </c>
      <c r="G183" s="607"/>
      <c r="H183" s="742">
        <v>3000</v>
      </c>
      <c r="I183" s="607" t="s">
        <v>1382</v>
      </c>
      <c r="J183" s="607"/>
      <c r="K183" s="607"/>
      <c r="L183" s="608" t="s">
        <v>1327</v>
      </c>
      <c r="M183" s="607"/>
      <c r="Q183" s="570"/>
      <c r="R183" s="570"/>
    </row>
    <row r="184" spans="1:18" ht="27.6" customHeight="1">
      <c r="A184" s="591">
        <v>1</v>
      </c>
      <c r="B184" s="591" t="s">
        <v>1326</v>
      </c>
      <c r="C184" s="591" t="s">
        <v>1264</v>
      </c>
      <c r="D184" s="591" t="s">
        <v>22</v>
      </c>
      <c r="E184" s="591"/>
      <c r="F184" s="591" t="s">
        <v>17</v>
      </c>
      <c r="G184" s="591"/>
      <c r="H184" s="741">
        <v>11299388.8160848</v>
      </c>
      <c r="I184" s="591" t="s">
        <v>1382</v>
      </c>
      <c r="J184" s="591">
        <v>2022</v>
      </c>
      <c r="K184" s="591"/>
      <c r="L184" s="592" t="s">
        <v>1312</v>
      </c>
      <c r="M184" s="591">
        <v>133</v>
      </c>
      <c r="Q184" s="595" t="s">
        <v>1219</v>
      </c>
      <c r="R184" s="595" t="s">
        <v>1332</v>
      </c>
    </row>
    <row r="185" spans="1:18" ht="27.6" customHeight="1">
      <c r="A185" s="615">
        <v>1</v>
      </c>
      <c r="B185" s="615" t="s">
        <v>1326</v>
      </c>
      <c r="C185" s="615" t="s">
        <v>1992</v>
      </c>
      <c r="D185" s="615" t="s">
        <v>22</v>
      </c>
      <c r="E185" s="615"/>
      <c r="F185" s="728" t="s">
        <v>17</v>
      </c>
      <c r="G185" s="615"/>
      <c r="H185" s="744">
        <v>10913885.372</v>
      </c>
      <c r="I185" s="615" t="s">
        <v>1382</v>
      </c>
      <c r="J185" s="616">
        <v>2021</v>
      </c>
      <c r="K185" s="615">
        <v>2026</v>
      </c>
      <c r="L185" s="616" t="s">
        <v>1416</v>
      </c>
      <c r="M185" s="615">
        <v>133</v>
      </c>
      <c r="P185" s="229" t="s">
        <v>1239</v>
      </c>
      <c r="Q185" s="604" t="s">
        <v>1219</v>
      </c>
      <c r="R185" s="604" t="s">
        <v>1332</v>
      </c>
    </row>
    <row r="186" spans="1:18" ht="27.6" customHeight="1">
      <c r="A186" s="615">
        <v>1</v>
      </c>
      <c r="B186" s="615" t="s">
        <v>1326</v>
      </c>
      <c r="C186" s="615" t="s">
        <v>1414</v>
      </c>
      <c r="D186" s="615" t="s">
        <v>22</v>
      </c>
      <c r="E186" s="615"/>
      <c r="F186" s="615" t="s">
        <v>17</v>
      </c>
      <c r="G186" s="615"/>
      <c r="H186" s="744">
        <v>7567210.7999999998</v>
      </c>
      <c r="I186" s="615" t="s">
        <v>1382</v>
      </c>
      <c r="J186" s="615">
        <v>2022</v>
      </c>
      <c r="K186" s="615">
        <v>2024</v>
      </c>
      <c r="L186" s="616" t="s">
        <v>1416</v>
      </c>
      <c r="M186" s="615">
        <v>133</v>
      </c>
      <c r="P186" s="229" t="s">
        <v>1244</v>
      </c>
      <c r="Q186" s="604" t="s">
        <v>1219</v>
      </c>
      <c r="R186" s="604" t="s">
        <v>1332</v>
      </c>
    </row>
    <row r="187" spans="1:18" ht="27.6" customHeight="1">
      <c r="A187" s="591">
        <v>1</v>
      </c>
      <c r="B187" s="591" t="s">
        <v>1326</v>
      </c>
      <c r="C187" s="591" t="s">
        <v>1266</v>
      </c>
      <c r="D187" s="591" t="s">
        <v>22</v>
      </c>
      <c r="E187" s="591"/>
      <c r="F187" s="591" t="s">
        <v>17</v>
      </c>
      <c r="G187" s="591"/>
      <c r="H187" s="741">
        <v>7187499.3599999994</v>
      </c>
      <c r="I187" s="591" t="s">
        <v>1382</v>
      </c>
      <c r="J187" s="591">
        <v>2022</v>
      </c>
      <c r="K187" s="591">
        <v>2024</v>
      </c>
      <c r="L187" s="592" t="s">
        <v>1312</v>
      </c>
      <c r="M187" s="591">
        <v>133</v>
      </c>
      <c r="Q187" s="595" t="s">
        <v>1219</v>
      </c>
      <c r="R187" s="595" t="s">
        <v>1332</v>
      </c>
    </row>
    <row r="188" spans="1:18" ht="27.6" customHeight="1">
      <c r="A188" s="615">
        <v>1</v>
      </c>
      <c r="B188" s="615" t="s">
        <v>1326</v>
      </c>
      <c r="C188" s="615" t="s">
        <v>1995</v>
      </c>
      <c r="D188" s="615" t="s">
        <v>22</v>
      </c>
      <c r="E188" s="615"/>
      <c r="F188" s="615" t="s">
        <v>17</v>
      </c>
      <c r="G188" s="615"/>
      <c r="H188" s="744">
        <v>5257731.5765269464</v>
      </c>
      <c r="I188" s="615" t="s">
        <v>1382</v>
      </c>
      <c r="J188" s="615">
        <v>2022</v>
      </c>
      <c r="K188" s="615">
        <v>2026</v>
      </c>
      <c r="L188" s="616" t="s">
        <v>1416</v>
      </c>
      <c r="M188" s="615">
        <v>133</v>
      </c>
      <c r="P188" s="229" t="s">
        <v>1244</v>
      </c>
      <c r="Q188" s="604" t="s">
        <v>1219</v>
      </c>
      <c r="R188" s="604" t="s">
        <v>1332</v>
      </c>
    </row>
    <row r="189" spans="1:18" ht="27.6" customHeight="1">
      <c r="A189" s="615">
        <v>1</v>
      </c>
      <c r="B189" s="615" t="s">
        <v>1326</v>
      </c>
      <c r="C189" s="615" t="s">
        <v>1999</v>
      </c>
      <c r="D189" s="615" t="s">
        <v>22</v>
      </c>
      <c r="E189" s="615"/>
      <c r="F189" s="615" t="s">
        <v>17</v>
      </c>
      <c r="G189" s="615"/>
      <c r="H189" s="744">
        <v>2724630.5279999999</v>
      </c>
      <c r="I189" s="615" t="s">
        <v>1382</v>
      </c>
      <c r="J189" s="615">
        <v>2022</v>
      </c>
      <c r="K189" s="615">
        <v>2026</v>
      </c>
      <c r="L189" s="616" t="s">
        <v>1416</v>
      </c>
      <c r="M189" s="615">
        <v>133</v>
      </c>
      <c r="P189" s="229" t="s">
        <v>1244</v>
      </c>
      <c r="Q189" s="602" t="s">
        <v>1219</v>
      </c>
      <c r="R189" s="602" t="s">
        <v>1332</v>
      </c>
    </row>
    <row r="190" spans="1:18" ht="27.6" customHeight="1">
      <c r="A190" s="615">
        <v>1</v>
      </c>
      <c r="B190" s="615" t="s">
        <v>1326</v>
      </c>
      <c r="C190" s="615" t="s">
        <v>1274</v>
      </c>
      <c r="D190" s="615" t="s">
        <v>22</v>
      </c>
      <c r="E190" s="615"/>
      <c r="F190" s="615" t="s">
        <v>17</v>
      </c>
      <c r="G190" s="615"/>
      <c r="H190" s="744">
        <v>2000000</v>
      </c>
      <c r="I190" s="615" t="s">
        <v>18</v>
      </c>
      <c r="J190" s="615">
        <v>2022</v>
      </c>
      <c r="K190" s="615"/>
      <c r="L190" s="616" t="s">
        <v>1813</v>
      </c>
      <c r="M190" s="615">
        <v>133</v>
      </c>
      <c r="P190" s="229" t="s">
        <v>1244</v>
      </c>
      <c r="Q190" s="604" t="s">
        <v>1219</v>
      </c>
      <c r="R190" s="604" t="s">
        <v>1332</v>
      </c>
    </row>
    <row r="191" spans="1:18" ht="27.6" customHeight="1">
      <c r="A191" s="615">
        <v>1</v>
      </c>
      <c r="B191" s="615" t="s">
        <v>1326</v>
      </c>
      <c r="C191" s="615" t="s">
        <v>1993</v>
      </c>
      <c r="D191" s="615" t="s">
        <v>22</v>
      </c>
      <c r="E191" s="615"/>
      <c r="F191" s="615" t="s">
        <v>17</v>
      </c>
      <c r="G191" s="615"/>
      <c r="H191" s="744">
        <v>1896339.5502857142</v>
      </c>
      <c r="I191" s="615" t="s">
        <v>1382</v>
      </c>
      <c r="J191" s="615">
        <v>2021</v>
      </c>
      <c r="K191" s="615">
        <v>2026</v>
      </c>
      <c r="L191" s="616" t="s">
        <v>1416</v>
      </c>
      <c r="M191" s="615">
        <v>133</v>
      </c>
      <c r="P191" s="229" t="s">
        <v>1244</v>
      </c>
      <c r="Q191" s="604" t="s">
        <v>1219</v>
      </c>
      <c r="R191" s="604" t="s">
        <v>1332</v>
      </c>
    </row>
    <row r="192" spans="1:18" ht="27.6" customHeight="1">
      <c r="A192" s="615">
        <v>1</v>
      </c>
      <c r="B192" s="615" t="s">
        <v>1326</v>
      </c>
      <c r="C192" s="615" t="s">
        <v>1998</v>
      </c>
      <c r="D192" s="615" t="s">
        <v>22</v>
      </c>
      <c r="E192" s="615"/>
      <c r="F192" s="615" t="s">
        <v>17</v>
      </c>
      <c r="G192" s="615"/>
      <c r="H192" s="744">
        <v>1266000</v>
      </c>
      <c r="I192" s="615" t="s">
        <v>1382</v>
      </c>
      <c r="J192" s="615">
        <v>2021</v>
      </c>
      <c r="K192" s="615">
        <v>2022</v>
      </c>
      <c r="L192" s="616" t="s">
        <v>1416</v>
      </c>
      <c r="M192" s="615">
        <v>133</v>
      </c>
      <c r="P192" s="229" t="s">
        <v>1244</v>
      </c>
      <c r="Q192" s="602" t="s">
        <v>1219</v>
      </c>
      <c r="R192" s="602" t="s">
        <v>1332</v>
      </c>
    </row>
    <row r="193" spans="1:18" ht="27.6" customHeight="1">
      <c r="A193" s="615">
        <v>1</v>
      </c>
      <c r="B193" s="615" t="s">
        <v>1326</v>
      </c>
      <c r="C193" s="615" t="s">
        <v>1294</v>
      </c>
      <c r="D193" s="615" t="s">
        <v>22</v>
      </c>
      <c r="E193" s="615"/>
      <c r="F193" s="615" t="s">
        <v>17</v>
      </c>
      <c r="G193" s="615"/>
      <c r="H193" s="744">
        <v>1188000</v>
      </c>
      <c r="I193" s="615" t="s">
        <v>18</v>
      </c>
      <c r="J193" s="615">
        <v>2022</v>
      </c>
      <c r="K193" s="615"/>
      <c r="L193" s="616" t="s">
        <v>1813</v>
      </c>
      <c r="M193" s="615">
        <v>133</v>
      </c>
      <c r="P193" s="229" t="s">
        <v>1244</v>
      </c>
      <c r="Q193" s="604" t="s">
        <v>1219</v>
      </c>
      <c r="R193" s="604" t="s">
        <v>1332</v>
      </c>
    </row>
    <row r="194" spans="1:18" ht="27.6" customHeight="1">
      <c r="A194" s="615">
        <v>1</v>
      </c>
      <c r="B194" s="615" t="s">
        <v>1326</v>
      </c>
      <c r="C194" s="615" t="s">
        <v>1996</v>
      </c>
      <c r="D194" s="615" t="s">
        <v>22</v>
      </c>
      <c r="E194" s="615"/>
      <c r="F194" s="615" t="s">
        <v>17</v>
      </c>
      <c r="G194" s="615"/>
      <c r="H194" s="744">
        <v>932155.65599999996</v>
      </c>
      <c r="I194" s="615" t="s">
        <v>1382</v>
      </c>
      <c r="J194" s="615">
        <v>2021</v>
      </c>
      <c r="K194" s="615">
        <v>2024</v>
      </c>
      <c r="L194" s="616" t="s">
        <v>1416</v>
      </c>
      <c r="M194" s="615">
        <v>133</v>
      </c>
      <c r="P194" s="229" t="s">
        <v>1244</v>
      </c>
      <c r="Q194" s="602" t="s">
        <v>1219</v>
      </c>
      <c r="R194" s="602" t="s">
        <v>1332</v>
      </c>
    </row>
    <row r="195" spans="1:18" ht="27.6" customHeight="1">
      <c r="A195" s="615">
        <v>1</v>
      </c>
      <c r="B195" s="615" t="s">
        <v>1326</v>
      </c>
      <c r="C195" s="615" t="s">
        <v>1994</v>
      </c>
      <c r="D195" s="615" t="s">
        <v>22</v>
      </c>
      <c r="E195" s="615"/>
      <c r="F195" s="615" t="s">
        <v>17</v>
      </c>
      <c r="G195" s="615"/>
      <c r="H195" s="744">
        <v>697500</v>
      </c>
      <c r="I195" s="615" t="s">
        <v>1382</v>
      </c>
      <c r="J195" s="615">
        <v>2021</v>
      </c>
      <c r="K195" s="615">
        <v>2026</v>
      </c>
      <c r="L195" s="616" t="s">
        <v>1416</v>
      </c>
      <c r="M195" s="615">
        <v>133</v>
      </c>
      <c r="P195" s="229" t="s">
        <v>1244</v>
      </c>
      <c r="Q195" s="604" t="s">
        <v>1219</v>
      </c>
      <c r="R195" s="604" t="s">
        <v>1332</v>
      </c>
    </row>
    <row r="196" spans="1:18" ht="27.6" customHeight="1">
      <c r="A196" s="615">
        <v>1</v>
      </c>
      <c r="B196" s="615" t="s">
        <v>1326</v>
      </c>
      <c r="C196" s="615" t="s">
        <v>1315</v>
      </c>
      <c r="D196" s="615" t="s">
        <v>22</v>
      </c>
      <c r="E196" s="615"/>
      <c r="F196" s="615" t="s">
        <v>17</v>
      </c>
      <c r="G196" s="615"/>
      <c r="H196" s="744">
        <v>399600</v>
      </c>
      <c r="I196" s="615" t="s">
        <v>1382</v>
      </c>
      <c r="J196" s="615">
        <v>2021</v>
      </c>
      <c r="K196" s="615">
        <v>2022</v>
      </c>
      <c r="L196" s="616" t="s">
        <v>1416</v>
      </c>
      <c r="M196" s="615">
        <v>133</v>
      </c>
      <c r="P196" s="229" t="s">
        <v>1239</v>
      </c>
      <c r="Q196" s="602" t="s">
        <v>1219</v>
      </c>
      <c r="R196" s="602" t="s">
        <v>1332</v>
      </c>
    </row>
    <row r="197" spans="1:18" ht="27.6" customHeight="1">
      <c r="A197" s="615">
        <v>1</v>
      </c>
      <c r="B197" s="615" t="s">
        <v>1326</v>
      </c>
      <c r="C197" s="615" t="s">
        <v>1997</v>
      </c>
      <c r="D197" s="615" t="s">
        <v>22</v>
      </c>
      <c r="E197" s="615"/>
      <c r="F197" s="615" t="s">
        <v>17</v>
      </c>
      <c r="G197" s="615"/>
      <c r="H197" s="744">
        <v>384886.43999999994</v>
      </c>
      <c r="I197" s="615" t="s">
        <v>1382</v>
      </c>
      <c r="J197" s="615">
        <v>2021</v>
      </c>
      <c r="K197" s="615">
        <v>2026</v>
      </c>
      <c r="L197" s="616" t="s">
        <v>1416</v>
      </c>
      <c r="M197" s="615">
        <v>133</v>
      </c>
      <c r="P197" s="229" t="s">
        <v>1239</v>
      </c>
      <c r="Q197" s="602" t="s">
        <v>1219</v>
      </c>
      <c r="R197" s="602" t="s">
        <v>1332</v>
      </c>
    </row>
    <row r="198" spans="1:18" ht="27.6" customHeight="1">
      <c r="A198" s="615"/>
      <c r="B198" s="615" t="s">
        <v>1326</v>
      </c>
      <c r="C198" s="615" t="s">
        <v>1306</v>
      </c>
      <c r="D198" s="615" t="s">
        <v>22</v>
      </c>
      <c r="E198" s="615"/>
      <c r="F198" s="615" t="s">
        <v>17</v>
      </c>
      <c r="G198" s="615"/>
      <c r="H198" s="744">
        <v>990000</v>
      </c>
      <c r="I198" s="615" t="s">
        <v>18</v>
      </c>
      <c r="J198" s="615">
        <v>2022</v>
      </c>
      <c r="K198" s="615"/>
      <c r="L198" s="616" t="s">
        <v>1813</v>
      </c>
      <c r="M198" s="615"/>
      <c r="P198" s="229" t="s">
        <v>1239</v>
      </c>
      <c r="Q198" s="602"/>
      <c r="R198" s="602"/>
    </row>
    <row r="199" spans="1:18" ht="27.6" customHeight="1">
      <c r="A199" s="615"/>
      <c r="B199" s="615" t="s">
        <v>1326</v>
      </c>
      <c r="C199" s="615" t="s">
        <v>1310</v>
      </c>
      <c r="D199" s="615" t="s">
        <v>22</v>
      </c>
      <c r="E199" s="615"/>
      <c r="F199" s="615" t="s">
        <v>17</v>
      </c>
      <c r="G199" s="615"/>
      <c r="H199" s="744">
        <v>800000</v>
      </c>
      <c r="I199" s="615" t="s">
        <v>18</v>
      </c>
      <c r="J199" s="615">
        <v>2022</v>
      </c>
      <c r="K199" s="615"/>
      <c r="L199" s="616" t="s">
        <v>1814</v>
      </c>
      <c r="M199" s="615"/>
      <c r="P199" s="229" t="s">
        <v>1239</v>
      </c>
      <c r="Q199" s="725"/>
      <c r="R199" s="602"/>
    </row>
    <row r="200" spans="1:18" ht="27.6" customHeight="1">
      <c r="A200" s="615"/>
      <c r="B200" s="615" t="s">
        <v>1326</v>
      </c>
      <c r="C200" s="615" t="s">
        <v>1309</v>
      </c>
      <c r="D200" s="615" t="s">
        <v>22</v>
      </c>
      <c r="E200" s="615"/>
      <c r="F200" s="615" t="s">
        <v>17</v>
      </c>
      <c r="G200" s="615"/>
      <c r="H200" s="744">
        <v>600000</v>
      </c>
      <c r="I200" s="615" t="s">
        <v>18</v>
      </c>
      <c r="J200" s="615">
        <v>2022</v>
      </c>
      <c r="K200" s="615"/>
      <c r="L200" s="616" t="s">
        <v>1814</v>
      </c>
      <c r="M200" s="615"/>
      <c r="Q200" s="725"/>
      <c r="R200" s="602"/>
    </row>
    <row r="201" spans="1:18" ht="27.6" customHeight="1">
      <c r="A201" s="615"/>
      <c r="B201" s="615" t="s">
        <v>1326</v>
      </c>
      <c r="C201" s="615" t="s">
        <v>1299</v>
      </c>
      <c r="D201" s="615" t="s">
        <v>22</v>
      </c>
      <c r="E201" s="615"/>
      <c r="F201" s="615" t="s">
        <v>17</v>
      </c>
      <c r="G201" s="615"/>
      <c r="H201" s="744">
        <v>526569</v>
      </c>
      <c r="I201" s="615" t="s">
        <v>18</v>
      </c>
      <c r="J201" s="615">
        <v>2022</v>
      </c>
      <c r="K201" s="615"/>
      <c r="L201" s="616" t="s">
        <v>1814</v>
      </c>
      <c r="M201" s="615"/>
      <c r="Q201" s="725"/>
      <c r="R201" s="602"/>
    </row>
    <row r="202" spans="1:18" ht="27.6" customHeight="1">
      <c r="A202" s="615"/>
      <c r="B202" s="615" t="s">
        <v>1326</v>
      </c>
      <c r="C202" s="615" t="s">
        <v>1311</v>
      </c>
      <c r="D202" s="615" t="s">
        <v>22</v>
      </c>
      <c r="E202" s="615"/>
      <c r="F202" s="615" t="s">
        <v>17</v>
      </c>
      <c r="G202" s="615"/>
      <c r="H202" s="744">
        <v>392624</v>
      </c>
      <c r="I202" s="615" t="s">
        <v>18</v>
      </c>
      <c r="J202" s="615">
        <v>2022</v>
      </c>
      <c r="K202" s="615"/>
      <c r="L202" s="616" t="s">
        <v>1813</v>
      </c>
      <c r="M202" s="615"/>
      <c r="P202" s="229" t="s">
        <v>1244</v>
      </c>
      <c r="Q202" s="602"/>
      <c r="R202" s="602"/>
    </row>
    <row r="203" spans="1:18" ht="27.6" customHeight="1">
      <c r="A203" s="615"/>
      <c r="B203" s="615" t="s">
        <v>1326</v>
      </c>
      <c r="C203" s="615" t="s">
        <v>1272</v>
      </c>
      <c r="D203" s="615" t="s">
        <v>22</v>
      </c>
      <c r="E203" s="615"/>
      <c r="F203" s="615" t="s">
        <v>17</v>
      </c>
      <c r="G203" s="615"/>
      <c r="H203" s="744">
        <v>350400</v>
      </c>
      <c r="I203" s="615" t="s">
        <v>18</v>
      </c>
      <c r="J203" s="615">
        <v>2022</v>
      </c>
      <c r="K203" s="615"/>
      <c r="L203" s="616" t="s">
        <v>1813</v>
      </c>
      <c r="M203" s="615"/>
      <c r="P203" s="229" t="s">
        <v>1244</v>
      </c>
      <c r="Q203" s="725"/>
      <c r="R203" s="602"/>
    </row>
    <row r="204" spans="1:18" ht="27.6" customHeight="1">
      <c r="A204" s="615"/>
      <c r="B204" s="615" t="s">
        <v>1326</v>
      </c>
      <c r="C204" s="615" t="s">
        <v>1292</v>
      </c>
      <c r="D204" s="615" t="s">
        <v>22</v>
      </c>
      <c r="E204" s="615"/>
      <c r="F204" s="615" t="s">
        <v>17</v>
      </c>
      <c r="G204" s="615"/>
      <c r="H204" s="744">
        <v>290000</v>
      </c>
      <c r="I204" s="615" t="s">
        <v>18</v>
      </c>
      <c r="J204" s="615">
        <v>2022</v>
      </c>
      <c r="K204" s="615"/>
      <c r="L204" s="616" t="s">
        <v>1814</v>
      </c>
      <c r="M204" s="615"/>
      <c r="P204" s="229" t="s">
        <v>1244</v>
      </c>
      <c r="Q204" s="725"/>
      <c r="R204" s="602"/>
    </row>
    <row r="205" spans="1:18" ht="27.6" customHeight="1">
      <c r="A205" s="615"/>
      <c r="B205" s="615" t="s">
        <v>1326</v>
      </c>
      <c r="C205" s="615" t="s">
        <v>1271</v>
      </c>
      <c r="D205" s="615" t="s">
        <v>22</v>
      </c>
      <c r="E205" s="615"/>
      <c r="F205" s="615" t="s">
        <v>17</v>
      </c>
      <c r="G205" s="615"/>
      <c r="H205" s="744">
        <v>280320</v>
      </c>
      <c r="I205" s="615" t="s">
        <v>18</v>
      </c>
      <c r="J205" s="615">
        <v>2022</v>
      </c>
      <c r="K205" s="615"/>
      <c r="L205" s="616" t="s">
        <v>1813</v>
      </c>
      <c r="M205" s="615"/>
      <c r="P205" s="229" t="s">
        <v>1244</v>
      </c>
      <c r="Q205" s="725"/>
      <c r="R205" s="602"/>
    </row>
    <row r="206" spans="1:18" ht="27.6" customHeight="1">
      <c r="A206" s="615"/>
      <c r="B206" s="615" t="s">
        <v>1326</v>
      </c>
      <c r="C206" s="615" t="s">
        <v>1295</v>
      </c>
      <c r="D206" s="615" t="s">
        <v>22</v>
      </c>
      <c r="E206" s="615"/>
      <c r="F206" s="615" t="s">
        <v>17</v>
      </c>
      <c r="G206" s="615"/>
      <c r="H206" s="744">
        <v>280000</v>
      </c>
      <c r="I206" s="615" t="s">
        <v>18</v>
      </c>
      <c r="J206" s="615">
        <v>2022</v>
      </c>
      <c r="K206" s="615"/>
      <c r="L206" s="616" t="s">
        <v>1814</v>
      </c>
      <c r="M206" s="615"/>
      <c r="P206" s="229" t="s">
        <v>1239</v>
      </c>
      <c r="Q206" s="602"/>
      <c r="R206" s="602"/>
    </row>
    <row r="207" spans="1:18" ht="27.6" customHeight="1">
      <c r="A207" s="615"/>
      <c r="B207" s="615" t="s">
        <v>1326</v>
      </c>
      <c r="C207" s="615" t="s">
        <v>1297</v>
      </c>
      <c r="D207" s="615" t="s">
        <v>22</v>
      </c>
      <c r="E207" s="615"/>
      <c r="F207" s="615" t="s">
        <v>17</v>
      </c>
      <c r="G207" s="615"/>
      <c r="H207" s="744">
        <v>268000</v>
      </c>
      <c r="I207" s="615" t="s">
        <v>18</v>
      </c>
      <c r="J207" s="615">
        <v>2022</v>
      </c>
      <c r="K207" s="615"/>
      <c r="L207" s="616" t="s">
        <v>1814</v>
      </c>
      <c r="M207" s="615"/>
      <c r="P207" s="229" t="s">
        <v>1239</v>
      </c>
      <c r="Q207" s="602"/>
      <c r="R207" s="602"/>
    </row>
    <row r="208" spans="1:18" ht="27.6" customHeight="1">
      <c r="A208" s="615"/>
      <c r="B208" s="615" t="s">
        <v>1326</v>
      </c>
      <c r="C208" s="615" t="s">
        <v>1298</v>
      </c>
      <c r="D208" s="615" t="s">
        <v>22</v>
      </c>
      <c r="E208" s="615"/>
      <c r="F208" s="615" t="s">
        <v>17</v>
      </c>
      <c r="G208" s="615"/>
      <c r="H208" s="744">
        <v>259000</v>
      </c>
      <c r="I208" s="615" t="s">
        <v>18</v>
      </c>
      <c r="J208" s="615">
        <v>2022</v>
      </c>
      <c r="K208" s="615"/>
      <c r="L208" s="616" t="s">
        <v>1814</v>
      </c>
      <c r="M208" s="615"/>
      <c r="P208" s="229" t="s">
        <v>1244</v>
      </c>
      <c r="Q208" s="602"/>
      <c r="R208" s="602"/>
    </row>
    <row r="209" spans="1:18" ht="27.6" customHeight="1">
      <c r="A209" s="615"/>
      <c r="B209" s="615" t="s">
        <v>1326</v>
      </c>
      <c r="C209" s="615" t="s">
        <v>1307</v>
      </c>
      <c r="D209" s="615" t="s">
        <v>22</v>
      </c>
      <c r="E209" s="615"/>
      <c r="F209" s="615" t="s">
        <v>17</v>
      </c>
      <c r="G209" s="615"/>
      <c r="H209" s="744">
        <v>250000</v>
      </c>
      <c r="I209" s="615" t="s">
        <v>18</v>
      </c>
      <c r="J209" s="615">
        <v>2022</v>
      </c>
      <c r="K209" s="615"/>
      <c r="L209" s="616" t="s">
        <v>1813</v>
      </c>
      <c r="M209" s="615"/>
      <c r="P209" s="229" t="s">
        <v>1244</v>
      </c>
      <c r="Q209" s="725"/>
      <c r="R209" s="602"/>
    </row>
    <row r="210" spans="1:18" ht="27.6" customHeight="1">
      <c r="A210" s="615"/>
      <c r="B210" s="615" t="s">
        <v>1326</v>
      </c>
      <c r="C210" s="615" t="s">
        <v>1296</v>
      </c>
      <c r="D210" s="615" t="s">
        <v>22</v>
      </c>
      <c r="E210" s="615"/>
      <c r="F210" s="615" t="s">
        <v>17</v>
      </c>
      <c r="G210" s="615"/>
      <c r="H210" s="744">
        <v>241200</v>
      </c>
      <c r="I210" s="615" t="s">
        <v>18</v>
      </c>
      <c r="J210" s="615">
        <v>2022</v>
      </c>
      <c r="K210" s="615"/>
      <c r="L210" s="616" t="s">
        <v>1814</v>
      </c>
      <c r="M210" s="615"/>
      <c r="P210" s="229" t="s">
        <v>1244</v>
      </c>
      <c r="Q210" s="725"/>
      <c r="R210" s="602"/>
    </row>
    <row r="211" spans="1:18" ht="27.6" customHeight="1">
      <c r="A211" s="591"/>
      <c r="B211" s="591" t="s">
        <v>1326</v>
      </c>
      <c r="C211" s="591" t="s">
        <v>1909</v>
      </c>
      <c r="D211" s="591" t="s">
        <v>22</v>
      </c>
      <c r="E211" s="591"/>
      <c r="F211" s="591" t="s">
        <v>17</v>
      </c>
      <c r="G211" s="591"/>
      <c r="H211" s="741">
        <v>240000</v>
      </c>
      <c r="I211" s="591" t="s">
        <v>1382</v>
      </c>
      <c r="J211" s="591">
        <v>2022</v>
      </c>
      <c r="K211" s="591"/>
      <c r="L211" s="592" t="s">
        <v>1416</v>
      </c>
      <c r="M211" s="591"/>
      <c r="P211" s="229" t="s">
        <v>1239</v>
      </c>
      <c r="Q211" s="591"/>
      <c r="R211" s="591"/>
    </row>
    <row r="212" spans="1:18" ht="27.6" customHeight="1">
      <c r="A212" s="615"/>
      <c r="B212" s="615" t="s">
        <v>1326</v>
      </c>
      <c r="C212" s="615" t="s">
        <v>1291</v>
      </c>
      <c r="D212" s="615" t="s">
        <v>22</v>
      </c>
      <c r="E212" s="615"/>
      <c r="F212" s="615" t="s">
        <v>17</v>
      </c>
      <c r="G212" s="615"/>
      <c r="H212" s="744">
        <v>240000</v>
      </c>
      <c r="I212" s="615" t="s">
        <v>18</v>
      </c>
      <c r="J212" s="615">
        <v>2022</v>
      </c>
      <c r="K212" s="615"/>
      <c r="L212" s="616" t="s">
        <v>1814</v>
      </c>
      <c r="M212" s="615"/>
      <c r="P212" s="229" t="s">
        <v>1239</v>
      </c>
      <c r="Q212" s="725"/>
      <c r="R212" s="602"/>
    </row>
    <row r="213" spans="1:18" ht="27.6" customHeight="1">
      <c r="A213" s="615"/>
      <c r="B213" s="615" t="s">
        <v>1326</v>
      </c>
      <c r="C213" s="615" t="s">
        <v>1270</v>
      </c>
      <c r="D213" s="615" t="s">
        <v>22</v>
      </c>
      <c r="E213" s="615"/>
      <c r="F213" s="615" t="s">
        <v>17</v>
      </c>
      <c r="G213" s="615"/>
      <c r="H213" s="744">
        <v>219000</v>
      </c>
      <c r="I213" s="615" t="s">
        <v>18</v>
      </c>
      <c r="J213" s="615">
        <v>2022</v>
      </c>
      <c r="K213" s="615"/>
      <c r="L213" s="616" t="s">
        <v>1813</v>
      </c>
      <c r="M213" s="615"/>
      <c r="P213" s="229" t="s">
        <v>1244</v>
      </c>
      <c r="Q213" s="725"/>
      <c r="R213" s="602"/>
    </row>
    <row r="214" spans="1:18" ht="27.6" customHeight="1">
      <c r="A214" s="615"/>
      <c r="B214" s="615" t="s">
        <v>1326</v>
      </c>
      <c r="C214" s="615" t="s">
        <v>1277</v>
      </c>
      <c r="D214" s="615" t="s">
        <v>22</v>
      </c>
      <c r="E214" s="615"/>
      <c r="F214" s="615" t="s">
        <v>17</v>
      </c>
      <c r="G214" s="615"/>
      <c r="H214" s="744">
        <v>200000</v>
      </c>
      <c r="I214" s="615" t="s">
        <v>18</v>
      </c>
      <c r="J214" s="615">
        <v>2022</v>
      </c>
      <c r="K214" s="615"/>
      <c r="L214" s="616" t="s">
        <v>1813</v>
      </c>
      <c r="M214" s="615"/>
      <c r="P214" s="229" t="s">
        <v>1239</v>
      </c>
      <c r="Q214" s="725"/>
      <c r="R214" s="602"/>
    </row>
    <row r="215" spans="1:18" ht="27.6" customHeight="1">
      <c r="A215" s="615"/>
      <c r="B215" s="615" t="s">
        <v>1326</v>
      </c>
      <c r="C215" s="615" t="s">
        <v>1305</v>
      </c>
      <c r="D215" s="615" t="s">
        <v>22</v>
      </c>
      <c r="E215" s="615"/>
      <c r="F215" s="615" t="s">
        <v>17</v>
      </c>
      <c r="G215" s="615"/>
      <c r="H215" s="744">
        <v>198000</v>
      </c>
      <c r="I215" s="615" t="s">
        <v>18</v>
      </c>
      <c r="J215" s="615">
        <v>2022</v>
      </c>
      <c r="K215" s="615"/>
      <c r="L215" s="616" t="s">
        <v>1813</v>
      </c>
      <c r="M215" s="615"/>
      <c r="P215" s="229" t="s">
        <v>1244</v>
      </c>
      <c r="Q215" s="725"/>
      <c r="R215" s="602"/>
    </row>
    <row r="216" spans="1:18" ht="27.6" customHeight="1">
      <c r="A216" s="615"/>
      <c r="B216" s="615" t="s">
        <v>1326</v>
      </c>
      <c r="C216" s="615" t="s">
        <v>1290</v>
      </c>
      <c r="D216" s="615" t="s">
        <v>22</v>
      </c>
      <c r="E216" s="615"/>
      <c r="F216" s="615" t="s">
        <v>17</v>
      </c>
      <c r="G216" s="615"/>
      <c r="H216" s="744">
        <v>195000</v>
      </c>
      <c r="I216" s="615" t="s">
        <v>18</v>
      </c>
      <c r="J216" s="615">
        <v>2022</v>
      </c>
      <c r="K216" s="615"/>
      <c r="L216" s="616" t="s">
        <v>1814</v>
      </c>
      <c r="M216" s="615"/>
      <c r="P216" s="229" t="s">
        <v>1244</v>
      </c>
      <c r="Q216" s="725"/>
      <c r="R216" s="602"/>
    </row>
    <row r="217" spans="1:18" ht="27.6" customHeight="1">
      <c r="A217" s="615"/>
      <c r="B217" s="615" t="s">
        <v>1326</v>
      </c>
      <c r="C217" s="615" t="s">
        <v>1288</v>
      </c>
      <c r="D217" s="615" t="s">
        <v>22</v>
      </c>
      <c r="E217" s="615"/>
      <c r="F217" s="615" t="s">
        <v>17</v>
      </c>
      <c r="G217" s="615"/>
      <c r="H217" s="744">
        <v>188000</v>
      </c>
      <c r="I217" s="615" t="s">
        <v>18</v>
      </c>
      <c r="J217" s="615">
        <v>2022</v>
      </c>
      <c r="K217" s="615"/>
      <c r="L217" s="616" t="s">
        <v>1814</v>
      </c>
      <c r="M217" s="615"/>
      <c r="P217" s="229" t="s">
        <v>1239</v>
      </c>
      <c r="Q217" s="602"/>
      <c r="R217" s="602"/>
    </row>
    <row r="218" spans="1:18" ht="27.6" customHeight="1">
      <c r="A218" s="615"/>
      <c r="B218" s="615" t="s">
        <v>1326</v>
      </c>
      <c r="C218" s="615" t="s">
        <v>1284</v>
      </c>
      <c r="D218" s="615" t="s">
        <v>22</v>
      </c>
      <c r="E218" s="615"/>
      <c r="F218" s="615" t="s">
        <v>17</v>
      </c>
      <c r="G218" s="615"/>
      <c r="H218" s="744">
        <v>180000</v>
      </c>
      <c r="I218" s="615" t="s">
        <v>18</v>
      </c>
      <c r="J218" s="615">
        <v>2022</v>
      </c>
      <c r="K218" s="615"/>
      <c r="L218" s="616" t="s">
        <v>1813</v>
      </c>
      <c r="M218" s="615"/>
      <c r="P218" s="229" t="s">
        <v>1244</v>
      </c>
      <c r="Q218" s="602"/>
      <c r="R218" s="602"/>
    </row>
    <row r="219" spans="1:18" ht="27.6" customHeight="1">
      <c r="A219" s="615"/>
      <c r="B219" s="615" t="s">
        <v>1326</v>
      </c>
      <c r="C219" s="615" t="s">
        <v>1283</v>
      </c>
      <c r="D219" s="615" t="s">
        <v>22</v>
      </c>
      <c r="E219" s="615"/>
      <c r="F219" s="615" t="s">
        <v>17</v>
      </c>
      <c r="G219" s="615"/>
      <c r="H219" s="744">
        <v>180000</v>
      </c>
      <c r="I219" s="615" t="s">
        <v>18</v>
      </c>
      <c r="J219" s="615">
        <v>2022</v>
      </c>
      <c r="K219" s="615"/>
      <c r="L219" s="616" t="s">
        <v>1813</v>
      </c>
      <c r="M219" s="615"/>
      <c r="P219" s="229" t="s">
        <v>1239</v>
      </c>
      <c r="Q219" s="725"/>
      <c r="R219" s="602"/>
    </row>
    <row r="220" spans="1:18" ht="27.6" customHeight="1">
      <c r="A220" s="615"/>
      <c r="B220" s="615" t="s">
        <v>1326</v>
      </c>
      <c r="C220" s="615" t="s">
        <v>1301</v>
      </c>
      <c r="D220" s="615" t="s">
        <v>22</v>
      </c>
      <c r="E220" s="615"/>
      <c r="F220" s="615" t="s">
        <v>17</v>
      </c>
      <c r="G220" s="615"/>
      <c r="H220" s="744">
        <v>154000</v>
      </c>
      <c r="I220" s="615" t="s">
        <v>18</v>
      </c>
      <c r="J220" s="615">
        <v>2022</v>
      </c>
      <c r="K220" s="615"/>
      <c r="L220" s="616" t="s">
        <v>1814</v>
      </c>
      <c r="M220" s="615"/>
      <c r="P220" s="229" t="s">
        <v>1244</v>
      </c>
      <c r="Q220" s="602"/>
      <c r="R220" s="602"/>
    </row>
    <row r="221" spans="1:18" ht="27.6" customHeight="1">
      <c r="A221" s="615"/>
      <c r="B221" s="615" t="s">
        <v>1326</v>
      </c>
      <c r="C221" s="615" t="s">
        <v>1279</v>
      </c>
      <c r="D221" s="615" t="s">
        <v>22</v>
      </c>
      <c r="E221" s="615"/>
      <c r="F221" s="615" t="s">
        <v>17</v>
      </c>
      <c r="G221" s="615"/>
      <c r="H221" s="744">
        <v>150000</v>
      </c>
      <c r="I221" s="615" t="s">
        <v>18</v>
      </c>
      <c r="J221" s="615">
        <v>2022</v>
      </c>
      <c r="K221" s="615"/>
      <c r="L221" s="616" t="s">
        <v>1815</v>
      </c>
      <c r="M221" s="615"/>
      <c r="P221" s="229" t="s">
        <v>1239</v>
      </c>
      <c r="Q221" s="602"/>
      <c r="R221" s="602"/>
    </row>
    <row r="222" spans="1:18" ht="27.6" customHeight="1">
      <c r="A222" s="615"/>
      <c r="B222" s="615" t="s">
        <v>1326</v>
      </c>
      <c r="C222" s="615" t="s">
        <v>1286</v>
      </c>
      <c r="D222" s="615" t="s">
        <v>22</v>
      </c>
      <c r="E222" s="615"/>
      <c r="F222" s="615" t="s">
        <v>17</v>
      </c>
      <c r="G222" s="615"/>
      <c r="H222" s="744">
        <v>144000</v>
      </c>
      <c r="I222" s="615" t="s">
        <v>18</v>
      </c>
      <c r="J222" s="615">
        <v>2022</v>
      </c>
      <c r="K222" s="615"/>
      <c r="L222" s="616" t="s">
        <v>1813</v>
      </c>
      <c r="M222" s="615"/>
      <c r="P222" s="229" t="s">
        <v>1244</v>
      </c>
      <c r="Q222" s="725"/>
      <c r="R222" s="602"/>
    </row>
    <row r="223" spans="1:18" ht="27.6" customHeight="1">
      <c r="A223" s="615"/>
      <c r="B223" s="615" t="s">
        <v>1326</v>
      </c>
      <c r="C223" s="615" t="s">
        <v>1302</v>
      </c>
      <c r="D223" s="615" t="s">
        <v>22</v>
      </c>
      <c r="E223" s="615"/>
      <c r="F223" s="615" t="s">
        <v>17</v>
      </c>
      <c r="G223" s="615"/>
      <c r="H223" s="744">
        <v>140000</v>
      </c>
      <c r="I223" s="615" t="s">
        <v>18</v>
      </c>
      <c r="J223" s="615">
        <v>2022</v>
      </c>
      <c r="K223" s="615"/>
      <c r="L223" s="616" t="s">
        <v>1814</v>
      </c>
      <c r="M223" s="615"/>
      <c r="P223" s="229" t="s">
        <v>1244</v>
      </c>
      <c r="Q223" s="602"/>
      <c r="R223" s="602"/>
    </row>
    <row r="224" spans="1:18" ht="27.6" customHeight="1">
      <c r="A224" s="615"/>
      <c r="B224" s="615" t="s">
        <v>1326</v>
      </c>
      <c r="C224" s="615" t="s">
        <v>1287</v>
      </c>
      <c r="D224" s="615" t="s">
        <v>22</v>
      </c>
      <c r="E224" s="615"/>
      <c r="F224" s="615" t="s">
        <v>17</v>
      </c>
      <c r="G224" s="615"/>
      <c r="H224" s="744">
        <v>120000</v>
      </c>
      <c r="I224" s="615" t="s">
        <v>18</v>
      </c>
      <c r="J224" s="615">
        <v>2022</v>
      </c>
      <c r="K224" s="615"/>
      <c r="L224" s="616" t="s">
        <v>1813</v>
      </c>
      <c r="M224" s="615"/>
      <c r="P224" s="229" t="s">
        <v>1244</v>
      </c>
      <c r="Q224" s="602"/>
      <c r="R224" s="602"/>
    </row>
    <row r="225" spans="1:18" ht="27.6" customHeight="1">
      <c r="A225" s="615"/>
      <c r="B225" s="615" t="s">
        <v>1326</v>
      </c>
      <c r="C225" s="615" t="s">
        <v>1281</v>
      </c>
      <c r="D225" s="615" t="s">
        <v>22</v>
      </c>
      <c r="E225" s="615"/>
      <c r="F225" s="615" t="s">
        <v>17</v>
      </c>
      <c r="G225" s="615"/>
      <c r="H225" s="744">
        <v>120000</v>
      </c>
      <c r="I225" s="615" t="s">
        <v>18</v>
      </c>
      <c r="J225" s="615">
        <v>2022</v>
      </c>
      <c r="K225" s="615"/>
      <c r="L225" s="616" t="s">
        <v>1813</v>
      </c>
      <c r="M225" s="615"/>
      <c r="P225" s="229" t="s">
        <v>1244</v>
      </c>
      <c r="Q225" s="602"/>
      <c r="R225" s="602"/>
    </row>
    <row r="226" spans="1:18" ht="27.6" customHeight="1">
      <c r="A226" s="615"/>
      <c r="B226" s="615" t="s">
        <v>1326</v>
      </c>
      <c r="C226" s="615" t="s">
        <v>1278</v>
      </c>
      <c r="D226" s="615" t="s">
        <v>22</v>
      </c>
      <c r="E226" s="615"/>
      <c r="F226" s="615" t="s">
        <v>17</v>
      </c>
      <c r="G226" s="615"/>
      <c r="H226" s="744">
        <v>110000</v>
      </c>
      <c r="I226" s="615" t="s">
        <v>18</v>
      </c>
      <c r="J226" s="615">
        <v>2022</v>
      </c>
      <c r="K226" s="615"/>
      <c r="L226" s="616" t="s">
        <v>1815</v>
      </c>
      <c r="M226" s="615"/>
      <c r="P226" s="229" t="s">
        <v>1244</v>
      </c>
      <c r="Q226" s="602"/>
      <c r="R226" s="602"/>
    </row>
    <row r="227" spans="1:18" ht="27.6" customHeight="1">
      <c r="A227" s="615"/>
      <c r="B227" s="615" t="s">
        <v>1326</v>
      </c>
      <c r="C227" s="615" t="s">
        <v>1308</v>
      </c>
      <c r="D227" s="615" t="s">
        <v>22</v>
      </c>
      <c r="E227" s="615"/>
      <c r="F227" s="615" t="s">
        <v>17</v>
      </c>
      <c r="G227" s="615"/>
      <c r="H227" s="744">
        <v>100000</v>
      </c>
      <c r="I227" s="615" t="s">
        <v>18</v>
      </c>
      <c r="J227" s="615">
        <v>2022</v>
      </c>
      <c r="K227" s="615"/>
      <c r="L227" s="616" t="s">
        <v>1814</v>
      </c>
      <c r="M227" s="615"/>
      <c r="P227" s="229" t="s">
        <v>1244</v>
      </c>
      <c r="Q227" s="602"/>
      <c r="R227" s="602"/>
    </row>
    <row r="228" spans="1:18" ht="27.6" customHeight="1">
      <c r="A228" s="615"/>
      <c r="B228" s="615" t="s">
        <v>1326</v>
      </c>
      <c r="C228" s="615" t="s">
        <v>1275</v>
      </c>
      <c r="D228" s="615" t="s">
        <v>22</v>
      </c>
      <c r="E228" s="615"/>
      <c r="F228" s="615" t="s">
        <v>17</v>
      </c>
      <c r="G228" s="615"/>
      <c r="H228" s="744">
        <v>100000</v>
      </c>
      <c r="I228" s="615" t="s">
        <v>18</v>
      </c>
      <c r="J228" s="615">
        <v>2022</v>
      </c>
      <c r="K228" s="615"/>
      <c r="L228" s="616" t="s">
        <v>1813</v>
      </c>
      <c r="M228" s="615"/>
      <c r="P228" s="229" t="s">
        <v>1239</v>
      </c>
      <c r="Q228" s="602"/>
      <c r="R228" s="602"/>
    </row>
    <row r="229" spans="1:18" ht="27.6" customHeight="1">
      <c r="A229" s="615"/>
      <c r="B229" s="615" t="s">
        <v>1326</v>
      </c>
      <c r="C229" s="615" t="s">
        <v>1285</v>
      </c>
      <c r="D229" s="615" t="s">
        <v>22</v>
      </c>
      <c r="E229" s="615"/>
      <c r="F229" s="615" t="s">
        <v>17</v>
      </c>
      <c r="G229" s="615"/>
      <c r="H229" s="744">
        <v>90000</v>
      </c>
      <c r="I229" s="615" t="s">
        <v>18</v>
      </c>
      <c r="J229" s="615">
        <v>2022</v>
      </c>
      <c r="K229" s="615"/>
      <c r="L229" s="616" t="s">
        <v>1813</v>
      </c>
      <c r="M229" s="615"/>
      <c r="P229" s="229" t="s">
        <v>1244</v>
      </c>
      <c r="Q229" s="602"/>
      <c r="R229" s="602"/>
    </row>
    <row r="230" spans="1:18" ht="27.6" customHeight="1">
      <c r="A230" s="615"/>
      <c r="B230" s="615" t="s">
        <v>1326</v>
      </c>
      <c r="C230" s="615" t="s">
        <v>1273</v>
      </c>
      <c r="D230" s="615" t="s">
        <v>22</v>
      </c>
      <c r="E230" s="615"/>
      <c r="F230" s="615" t="s">
        <v>17</v>
      </c>
      <c r="G230" s="615"/>
      <c r="H230" s="744">
        <v>87600</v>
      </c>
      <c r="I230" s="615" t="s">
        <v>18</v>
      </c>
      <c r="J230" s="615">
        <v>2022</v>
      </c>
      <c r="K230" s="615"/>
      <c r="L230" s="616" t="s">
        <v>1813</v>
      </c>
      <c r="M230" s="615"/>
      <c r="P230" s="229" t="s">
        <v>1244</v>
      </c>
      <c r="Q230" s="602"/>
      <c r="R230" s="602"/>
    </row>
    <row r="231" spans="1:18" ht="27.6" customHeight="1">
      <c r="A231" s="615"/>
      <c r="B231" s="615" t="s">
        <v>1326</v>
      </c>
      <c r="C231" s="615" t="s">
        <v>1276</v>
      </c>
      <c r="D231" s="615" t="s">
        <v>22</v>
      </c>
      <c r="E231" s="615"/>
      <c r="F231" s="615" t="s">
        <v>17</v>
      </c>
      <c r="G231" s="615"/>
      <c r="H231" s="744">
        <v>80000</v>
      </c>
      <c r="I231" s="615" t="s">
        <v>18</v>
      </c>
      <c r="J231" s="615">
        <v>2022</v>
      </c>
      <c r="K231" s="615"/>
      <c r="L231" s="616" t="s">
        <v>1813</v>
      </c>
      <c r="M231" s="615"/>
      <c r="P231" s="229" t="s">
        <v>1244</v>
      </c>
      <c r="Q231" s="602"/>
      <c r="R231" s="602"/>
    </row>
    <row r="232" spans="1:18" ht="27.6" customHeight="1">
      <c r="A232" s="615"/>
      <c r="B232" s="615" t="s">
        <v>1326</v>
      </c>
      <c r="C232" s="615" t="s">
        <v>1304</v>
      </c>
      <c r="D232" s="615" t="s">
        <v>22</v>
      </c>
      <c r="E232" s="615"/>
      <c r="F232" s="615" t="s">
        <v>17</v>
      </c>
      <c r="G232" s="615"/>
      <c r="H232" s="744">
        <v>80000</v>
      </c>
      <c r="I232" s="615" t="s">
        <v>18</v>
      </c>
      <c r="J232" s="615">
        <v>2022</v>
      </c>
      <c r="K232" s="615"/>
      <c r="L232" s="616" t="s">
        <v>1814</v>
      </c>
      <c r="M232" s="615"/>
      <c r="P232" s="229" t="s">
        <v>1244</v>
      </c>
      <c r="Q232" s="602"/>
      <c r="R232" s="602"/>
    </row>
    <row r="233" spans="1:18" ht="27.6" customHeight="1">
      <c r="A233" s="615"/>
      <c r="B233" s="615" t="s">
        <v>1326</v>
      </c>
      <c r="C233" s="615" t="s">
        <v>1289</v>
      </c>
      <c r="D233" s="615" t="s">
        <v>22</v>
      </c>
      <c r="E233" s="615"/>
      <c r="F233" s="615" t="s">
        <v>17</v>
      </c>
      <c r="G233" s="615"/>
      <c r="H233" s="744">
        <v>75000</v>
      </c>
      <c r="I233" s="615" t="s">
        <v>18</v>
      </c>
      <c r="J233" s="615">
        <v>2022</v>
      </c>
      <c r="K233" s="615"/>
      <c r="L233" s="616" t="s">
        <v>1814</v>
      </c>
      <c r="M233" s="615"/>
      <c r="P233" s="229" t="s">
        <v>1244</v>
      </c>
      <c r="Q233" s="725"/>
      <c r="R233" s="602"/>
    </row>
    <row r="234" spans="1:18" ht="27.6" customHeight="1">
      <c r="A234" s="615"/>
      <c r="B234" s="615" t="s">
        <v>1326</v>
      </c>
      <c r="C234" s="615" t="s">
        <v>1267</v>
      </c>
      <c r="D234" s="615" t="s">
        <v>22</v>
      </c>
      <c r="E234" s="615"/>
      <c r="F234" s="615" t="s">
        <v>17</v>
      </c>
      <c r="G234" s="615"/>
      <c r="H234" s="744">
        <v>72000</v>
      </c>
      <c r="I234" s="615" t="s">
        <v>18</v>
      </c>
      <c r="J234" s="615">
        <v>2022</v>
      </c>
      <c r="K234" s="615"/>
      <c r="L234" s="616" t="s">
        <v>1813</v>
      </c>
      <c r="M234" s="615"/>
      <c r="P234" s="229" t="s">
        <v>1244</v>
      </c>
      <c r="Q234" s="725"/>
      <c r="R234" s="602"/>
    </row>
    <row r="235" spans="1:18" ht="27.6" customHeight="1">
      <c r="A235" s="615"/>
      <c r="B235" s="615" t="s">
        <v>1326</v>
      </c>
      <c r="C235" s="615" t="s">
        <v>1280</v>
      </c>
      <c r="D235" s="615" t="s">
        <v>22</v>
      </c>
      <c r="E235" s="615"/>
      <c r="F235" s="615" t="s">
        <v>17</v>
      </c>
      <c r="G235" s="615"/>
      <c r="H235" s="744">
        <v>72000</v>
      </c>
      <c r="I235" s="615" t="s">
        <v>18</v>
      </c>
      <c r="J235" s="615">
        <v>2022</v>
      </c>
      <c r="K235" s="615"/>
      <c r="L235" s="616" t="s">
        <v>1813</v>
      </c>
      <c r="M235" s="615"/>
      <c r="P235" s="229" t="s">
        <v>1244</v>
      </c>
      <c r="Q235" s="602"/>
      <c r="R235" s="602"/>
    </row>
    <row r="236" spans="1:18" ht="27.6" customHeight="1">
      <c r="A236" s="615"/>
      <c r="B236" s="615" t="s">
        <v>1326</v>
      </c>
      <c r="C236" s="615" t="s">
        <v>1300</v>
      </c>
      <c r="D236" s="615" t="s">
        <v>22</v>
      </c>
      <c r="E236" s="615"/>
      <c r="F236" s="615" t="s">
        <v>17</v>
      </c>
      <c r="G236" s="615"/>
      <c r="H236" s="744">
        <v>65000</v>
      </c>
      <c r="I236" s="615" t="s">
        <v>18</v>
      </c>
      <c r="J236" s="615">
        <v>2022</v>
      </c>
      <c r="K236" s="615"/>
      <c r="L236" s="616" t="s">
        <v>1814</v>
      </c>
      <c r="M236" s="615"/>
      <c r="P236" s="229" t="s">
        <v>1244</v>
      </c>
      <c r="Q236" s="725"/>
      <c r="R236" s="602"/>
    </row>
    <row r="237" spans="1:18" ht="27.6" customHeight="1">
      <c r="A237" s="615"/>
      <c r="B237" s="615" t="s">
        <v>1326</v>
      </c>
      <c r="C237" s="615" t="s">
        <v>1269</v>
      </c>
      <c r="D237" s="615" t="s">
        <v>22</v>
      </c>
      <c r="E237" s="615"/>
      <c r="F237" s="615" t="s">
        <v>17</v>
      </c>
      <c r="G237" s="615"/>
      <c r="H237" s="744">
        <v>62180</v>
      </c>
      <c r="I237" s="615" t="s">
        <v>18</v>
      </c>
      <c r="J237" s="615">
        <v>2022</v>
      </c>
      <c r="K237" s="615"/>
      <c r="L237" s="616" t="s">
        <v>1813</v>
      </c>
      <c r="M237" s="615"/>
      <c r="P237" s="229" t="s">
        <v>1244</v>
      </c>
      <c r="Q237" s="725"/>
      <c r="R237" s="602"/>
    </row>
    <row r="238" spans="1:18" ht="27.6" customHeight="1">
      <c r="A238" s="615"/>
      <c r="B238" s="615" t="s">
        <v>1326</v>
      </c>
      <c r="C238" s="615" t="s">
        <v>1282</v>
      </c>
      <c r="D238" s="615" t="s">
        <v>22</v>
      </c>
      <c r="E238" s="615"/>
      <c r="F238" s="615" t="s">
        <v>17</v>
      </c>
      <c r="G238" s="615"/>
      <c r="H238" s="744">
        <v>60000</v>
      </c>
      <c r="I238" s="615" t="s">
        <v>18</v>
      </c>
      <c r="J238" s="615">
        <v>2022</v>
      </c>
      <c r="K238" s="615"/>
      <c r="L238" s="616" t="s">
        <v>1814</v>
      </c>
      <c r="M238" s="615"/>
      <c r="P238" s="229" t="s">
        <v>1244</v>
      </c>
      <c r="Q238" s="725"/>
      <c r="R238" s="602"/>
    </row>
    <row r="239" spans="1:18" ht="27.6" customHeight="1">
      <c r="A239" s="615"/>
      <c r="B239" s="615" t="s">
        <v>1326</v>
      </c>
      <c r="C239" s="615" t="s">
        <v>1293</v>
      </c>
      <c r="D239" s="615" t="s">
        <v>22</v>
      </c>
      <c r="E239" s="615"/>
      <c r="F239" s="615" t="s">
        <v>17</v>
      </c>
      <c r="G239" s="615"/>
      <c r="H239" s="744">
        <v>40000</v>
      </c>
      <c r="I239" s="615" t="s">
        <v>18</v>
      </c>
      <c r="J239" s="615">
        <v>2022</v>
      </c>
      <c r="K239" s="615"/>
      <c r="L239" s="616" t="s">
        <v>1814</v>
      </c>
      <c r="M239" s="615"/>
      <c r="P239" s="229" t="s">
        <v>1239</v>
      </c>
      <c r="Q239" s="725"/>
      <c r="R239" s="602"/>
    </row>
    <row r="240" spans="1:18" ht="27.6" customHeight="1">
      <c r="A240" s="615"/>
      <c r="B240" s="615" t="s">
        <v>1326</v>
      </c>
      <c r="C240" s="615" t="s">
        <v>2113</v>
      </c>
      <c r="D240" s="615" t="s">
        <v>22</v>
      </c>
      <c r="E240" s="615"/>
      <c r="F240" s="615" t="s">
        <v>17</v>
      </c>
      <c r="G240" s="615"/>
      <c r="H240" s="744">
        <v>23880</v>
      </c>
      <c r="I240" s="615" t="s">
        <v>1382</v>
      </c>
      <c r="J240" s="615">
        <v>2022</v>
      </c>
      <c r="K240" s="615"/>
      <c r="L240" s="616" t="s">
        <v>2122</v>
      </c>
      <c r="M240" s="615"/>
      <c r="P240" s="229" t="s">
        <v>1244</v>
      </c>
      <c r="Q240" s="725"/>
      <c r="R240" s="602"/>
    </row>
    <row r="241" spans="1:18" ht="27.6" customHeight="1">
      <c r="A241" s="615"/>
      <c r="B241" s="615" t="s">
        <v>1326</v>
      </c>
      <c r="C241" s="615" t="s">
        <v>1268</v>
      </c>
      <c r="D241" s="615" t="s">
        <v>22</v>
      </c>
      <c r="E241" s="615"/>
      <c r="F241" s="615" t="s">
        <v>17</v>
      </c>
      <c r="G241" s="615"/>
      <c r="H241" s="744">
        <v>7200</v>
      </c>
      <c r="I241" s="615" t="s">
        <v>18</v>
      </c>
      <c r="J241" s="615">
        <v>2022</v>
      </c>
      <c r="K241" s="615"/>
      <c r="L241" s="616" t="s">
        <v>1813</v>
      </c>
      <c r="M241" s="615"/>
      <c r="P241" s="229" t="s">
        <v>1244</v>
      </c>
      <c r="Q241" s="602"/>
      <c r="R241" s="602"/>
    </row>
    <row r="242" spans="1:18" ht="27.6" customHeight="1">
      <c r="A242" s="615"/>
      <c r="B242" s="615" t="s">
        <v>1326</v>
      </c>
      <c r="C242" s="615" t="s">
        <v>1303</v>
      </c>
      <c r="D242" s="615" t="s">
        <v>22</v>
      </c>
      <c r="E242" s="615"/>
      <c r="F242" s="615" t="s">
        <v>17</v>
      </c>
      <c r="G242" s="615"/>
      <c r="H242" s="744">
        <v>5500</v>
      </c>
      <c r="I242" s="615" t="s">
        <v>18</v>
      </c>
      <c r="J242" s="615">
        <v>2022</v>
      </c>
      <c r="K242" s="615"/>
      <c r="L242" s="616" t="s">
        <v>1814</v>
      </c>
      <c r="M242" s="615"/>
      <c r="P242" s="229" t="s">
        <v>1239</v>
      </c>
      <c r="Q242" s="725"/>
      <c r="R242" s="602"/>
    </row>
    <row r="243" spans="1:18" ht="27.6" customHeight="1">
      <c r="A243" s="593"/>
      <c r="B243" s="593" t="s">
        <v>1326</v>
      </c>
      <c r="C243" s="593" t="s">
        <v>1174</v>
      </c>
      <c r="D243" s="593" t="s">
        <v>1398</v>
      </c>
      <c r="E243" s="593"/>
      <c r="F243" s="593" t="s">
        <v>17</v>
      </c>
      <c r="G243" s="593"/>
      <c r="H243" s="745">
        <v>331000</v>
      </c>
      <c r="I243" s="593" t="s">
        <v>1382</v>
      </c>
      <c r="J243" s="593">
        <v>2022</v>
      </c>
      <c r="K243" s="593"/>
      <c r="L243" s="594" t="s">
        <v>1406</v>
      </c>
      <c r="M243" s="593"/>
      <c r="Q243" s="593"/>
      <c r="R243" s="593"/>
    </row>
    <row r="244" spans="1:18" ht="27.6" customHeight="1">
      <c r="A244" s="593"/>
      <c r="B244" s="593" t="s">
        <v>1326</v>
      </c>
      <c r="C244" s="593" t="s">
        <v>2117</v>
      </c>
      <c r="D244" s="593" t="s">
        <v>1398</v>
      </c>
      <c r="E244" s="593"/>
      <c r="F244" s="593" t="s">
        <v>17</v>
      </c>
      <c r="G244" s="593"/>
      <c r="H244" s="745">
        <v>30000</v>
      </c>
      <c r="I244" s="593" t="s">
        <v>1382</v>
      </c>
      <c r="J244" s="593"/>
      <c r="K244" s="593"/>
      <c r="L244" s="594" t="s">
        <v>1406</v>
      </c>
      <c r="M244" s="593"/>
      <c r="O244" s="588" t="s">
        <v>1407</v>
      </c>
      <c r="Q244" s="593"/>
      <c r="R244" s="593"/>
    </row>
    <row r="245" spans="1:18" ht="27.6" customHeight="1">
      <c r="A245" s="605"/>
      <c r="B245" s="605" t="s">
        <v>1326</v>
      </c>
      <c r="C245" s="605" t="s">
        <v>2072</v>
      </c>
      <c r="D245" s="605" t="s">
        <v>1173</v>
      </c>
      <c r="E245" s="605"/>
      <c r="F245" s="605" t="s">
        <v>17</v>
      </c>
      <c r="G245" s="605"/>
      <c r="H245" s="746">
        <v>530000</v>
      </c>
      <c r="I245" s="605" t="s">
        <v>1382</v>
      </c>
      <c r="J245" s="605">
        <v>2022</v>
      </c>
      <c r="K245" s="605"/>
      <c r="L245" s="614" t="s">
        <v>1417</v>
      </c>
      <c r="M245" s="605"/>
      <c r="O245" s="588"/>
      <c r="Q245" s="605"/>
      <c r="R245" s="605"/>
    </row>
    <row r="246" spans="1:18" ht="27.6" customHeight="1">
      <c r="A246" s="605"/>
      <c r="B246" s="605" t="s">
        <v>1326</v>
      </c>
      <c r="C246" s="605" t="s">
        <v>1165</v>
      </c>
      <c r="D246" s="605" t="s">
        <v>1173</v>
      </c>
      <c r="E246" s="605"/>
      <c r="F246" s="605" t="s">
        <v>17</v>
      </c>
      <c r="G246" s="605"/>
      <c r="H246" s="746">
        <v>480000</v>
      </c>
      <c r="I246" s="605" t="s">
        <v>1382</v>
      </c>
      <c r="J246" s="605">
        <v>2022</v>
      </c>
      <c r="K246" s="605"/>
      <c r="L246" s="614" t="s">
        <v>1417</v>
      </c>
      <c r="M246" s="605"/>
      <c r="O246" s="588" t="s">
        <v>1408</v>
      </c>
      <c r="Q246" s="605"/>
      <c r="R246" s="605"/>
    </row>
    <row r="247" spans="1:18" ht="27.6" customHeight="1">
      <c r="A247" s="605"/>
      <c r="B247" s="605" t="s">
        <v>1326</v>
      </c>
      <c r="C247" s="605" t="s">
        <v>1170</v>
      </c>
      <c r="D247" s="605" t="s">
        <v>1173</v>
      </c>
      <c r="E247" s="605"/>
      <c r="F247" s="605" t="s">
        <v>17</v>
      </c>
      <c r="G247" s="605"/>
      <c r="H247" s="746">
        <v>285000</v>
      </c>
      <c r="I247" s="605" t="s">
        <v>1382</v>
      </c>
      <c r="J247" s="605">
        <v>2022</v>
      </c>
      <c r="K247" s="605"/>
      <c r="L247" s="614" t="s">
        <v>1417</v>
      </c>
      <c r="M247" s="605"/>
      <c r="O247" s="588"/>
      <c r="Q247" s="605"/>
      <c r="R247" s="605"/>
    </row>
    <row r="248" spans="1:18" ht="27.6" customHeight="1">
      <c r="A248" s="605"/>
      <c r="B248" s="605" t="s">
        <v>1326</v>
      </c>
      <c r="C248" s="605" t="s">
        <v>2048</v>
      </c>
      <c r="D248" s="605" t="s">
        <v>1173</v>
      </c>
      <c r="E248" s="605"/>
      <c r="F248" s="605" t="s">
        <v>17</v>
      </c>
      <c r="G248" s="605"/>
      <c r="H248" s="746">
        <v>142200</v>
      </c>
      <c r="I248" s="605" t="s">
        <v>1382</v>
      </c>
      <c r="J248" s="605">
        <v>2022</v>
      </c>
      <c r="K248" s="605"/>
      <c r="L248" s="614" t="s">
        <v>1417</v>
      </c>
      <c r="M248" s="605"/>
      <c r="Q248" s="605"/>
      <c r="R248" s="605"/>
    </row>
    <row r="249" spans="1:18" ht="27.6" customHeight="1">
      <c r="A249" s="605"/>
      <c r="B249" s="605" t="s">
        <v>1326</v>
      </c>
      <c r="C249" s="605" t="s">
        <v>1171</v>
      </c>
      <c r="D249" s="605" t="s">
        <v>1173</v>
      </c>
      <c r="E249" s="605"/>
      <c r="F249" s="605" t="s">
        <v>17</v>
      </c>
      <c r="G249" s="605"/>
      <c r="H249" s="746">
        <v>90000</v>
      </c>
      <c r="I249" s="605" t="s">
        <v>1382</v>
      </c>
      <c r="J249" s="605">
        <v>2022</v>
      </c>
      <c r="K249" s="605"/>
      <c r="L249" s="614" t="s">
        <v>1417</v>
      </c>
      <c r="M249" s="605"/>
      <c r="Q249" s="605"/>
      <c r="R249" s="605"/>
    </row>
    <row r="250" spans="1:18" ht="27.6" customHeight="1">
      <c r="A250" s="605"/>
      <c r="B250" s="605" t="s">
        <v>1326</v>
      </c>
      <c r="C250" s="605" t="s">
        <v>1907</v>
      </c>
      <c r="D250" s="605" t="s">
        <v>1173</v>
      </c>
      <c r="E250" s="605"/>
      <c r="F250" s="605" t="s">
        <v>17</v>
      </c>
      <c r="G250" s="605"/>
      <c r="H250" s="746">
        <v>80000</v>
      </c>
      <c r="I250" s="605" t="s">
        <v>1382</v>
      </c>
      <c r="J250" s="605">
        <v>2022</v>
      </c>
      <c r="K250" s="605"/>
      <c r="L250" s="614" t="s">
        <v>1417</v>
      </c>
      <c r="M250" s="605"/>
      <c r="Q250" s="605"/>
      <c r="R250" s="605"/>
    </row>
    <row r="251" spans="1:18" ht="27.6" customHeight="1">
      <c r="A251" s="605"/>
      <c r="B251" s="605" t="s">
        <v>1326</v>
      </c>
      <c r="C251" s="605" t="s">
        <v>2069</v>
      </c>
      <c r="D251" s="605" t="s">
        <v>1173</v>
      </c>
      <c r="E251" s="605"/>
      <c r="F251" s="605" t="s">
        <v>17</v>
      </c>
      <c r="G251" s="605"/>
      <c r="H251" s="746">
        <v>70000</v>
      </c>
      <c r="I251" s="605" t="s">
        <v>1382</v>
      </c>
      <c r="J251" s="605">
        <v>2022</v>
      </c>
      <c r="K251" s="605"/>
      <c r="L251" s="614" t="s">
        <v>1417</v>
      </c>
      <c r="M251" s="605"/>
      <c r="Q251" s="605"/>
      <c r="R251" s="605"/>
    </row>
    <row r="252" spans="1:18" ht="27.6" customHeight="1">
      <c r="A252" s="605"/>
      <c r="B252" s="605" t="s">
        <v>1326</v>
      </c>
      <c r="C252" s="605" t="s">
        <v>2070</v>
      </c>
      <c r="D252" s="605" t="s">
        <v>1173</v>
      </c>
      <c r="E252" s="605"/>
      <c r="F252" s="605" t="s">
        <v>17</v>
      </c>
      <c r="G252" s="605"/>
      <c r="H252" s="746">
        <v>60000</v>
      </c>
      <c r="I252" s="605" t="s">
        <v>1382</v>
      </c>
      <c r="J252" s="605">
        <v>2022</v>
      </c>
      <c r="K252" s="605"/>
      <c r="L252" s="614" t="s">
        <v>1417</v>
      </c>
      <c r="M252" s="605"/>
      <c r="Q252" s="605"/>
      <c r="R252" s="605"/>
    </row>
    <row r="253" spans="1:18" ht="27.6" customHeight="1">
      <c r="A253" s="605"/>
      <c r="B253" s="605" t="s">
        <v>1326</v>
      </c>
      <c r="C253" s="605" t="s">
        <v>2044</v>
      </c>
      <c r="D253" s="605" t="s">
        <v>1173</v>
      </c>
      <c r="E253" s="605"/>
      <c r="F253" s="605" t="s">
        <v>17</v>
      </c>
      <c r="G253" s="605"/>
      <c r="H253" s="746">
        <v>49656</v>
      </c>
      <c r="I253" s="605" t="s">
        <v>1382</v>
      </c>
      <c r="J253" s="605">
        <v>2022</v>
      </c>
      <c r="K253" s="605"/>
      <c r="L253" s="614" t="s">
        <v>1417</v>
      </c>
      <c r="M253" s="605"/>
      <c r="Q253" s="605"/>
      <c r="R253" s="605"/>
    </row>
    <row r="254" spans="1:18" ht="27.6" customHeight="1">
      <c r="A254" s="605"/>
      <c r="B254" s="605" t="s">
        <v>1326</v>
      </c>
      <c r="C254" s="605" t="s">
        <v>2043</v>
      </c>
      <c r="D254" s="605" t="s">
        <v>1173</v>
      </c>
      <c r="E254" s="605"/>
      <c r="F254" s="605" t="s">
        <v>17</v>
      </c>
      <c r="G254" s="605"/>
      <c r="H254" s="746">
        <v>46200</v>
      </c>
      <c r="I254" s="605" t="s">
        <v>1382</v>
      </c>
      <c r="J254" s="605">
        <v>2022</v>
      </c>
      <c r="K254" s="605"/>
      <c r="L254" s="614" t="s">
        <v>1417</v>
      </c>
      <c r="M254" s="605"/>
      <c r="Q254" s="605"/>
      <c r="R254" s="605"/>
    </row>
    <row r="255" spans="1:18" ht="27.6" customHeight="1">
      <c r="A255" s="605"/>
      <c r="B255" s="605" t="s">
        <v>1326</v>
      </c>
      <c r="C255" s="605" t="s">
        <v>2071</v>
      </c>
      <c r="D255" s="605" t="s">
        <v>1173</v>
      </c>
      <c r="E255" s="605"/>
      <c r="F255" s="605" t="s">
        <v>17</v>
      </c>
      <c r="G255" s="605"/>
      <c r="H255" s="746">
        <v>40000</v>
      </c>
      <c r="I255" s="605" t="s">
        <v>1382</v>
      </c>
      <c r="J255" s="605">
        <v>2022</v>
      </c>
      <c r="K255" s="605"/>
      <c r="L255" s="614" t="s">
        <v>1417</v>
      </c>
      <c r="M255" s="605"/>
      <c r="Q255" s="605"/>
      <c r="R255" s="605"/>
    </row>
    <row r="256" spans="1:18" ht="27.6" customHeight="1">
      <c r="A256" s="605"/>
      <c r="B256" s="605" t="s">
        <v>1326</v>
      </c>
      <c r="C256" s="605" t="s">
        <v>1859</v>
      </c>
      <c r="D256" s="605" t="s">
        <v>1173</v>
      </c>
      <c r="E256" s="605"/>
      <c r="F256" s="605" t="s">
        <v>17</v>
      </c>
      <c r="G256" s="605"/>
      <c r="H256" s="746">
        <v>35000</v>
      </c>
      <c r="I256" s="605" t="s">
        <v>1382</v>
      </c>
      <c r="J256" s="605">
        <v>2022</v>
      </c>
      <c r="K256" s="605"/>
      <c r="L256" s="614" t="s">
        <v>1417</v>
      </c>
      <c r="M256" s="605"/>
      <c r="N256" s="566"/>
      <c r="O256" s="566"/>
      <c r="P256" s="566"/>
      <c r="Q256" s="605"/>
      <c r="R256" s="605"/>
    </row>
    <row r="257" spans="1:18" s="566" customFormat="1" ht="27.6" customHeight="1">
      <c r="A257" s="605"/>
      <c r="B257" s="605" t="s">
        <v>1326</v>
      </c>
      <c r="C257" s="605" t="s">
        <v>1858</v>
      </c>
      <c r="D257" s="605" t="s">
        <v>1173</v>
      </c>
      <c r="E257" s="605"/>
      <c r="F257" s="605" t="s">
        <v>17</v>
      </c>
      <c r="G257" s="605"/>
      <c r="H257" s="746">
        <v>35000</v>
      </c>
      <c r="I257" s="605" t="s">
        <v>1382</v>
      </c>
      <c r="J257" s="605">
        <v>2022</v>
      </c>
      <c r="K257" s="605"/>
      <c r="L257" s="614" t="s">
        <v>1417</v>
      </c>
      <c r="M257" s="605"/>
      <c r="Q257" s="605"/>
      <c r="R257" s="605"/>
    </row>
    <row r="258" spans="1:18" s="566" customFormat="1" ht="27.6" customHeight="1">
      <c r="A258" s="605"/>
      <c r="B258" s="605" t="s">
        <v>1326</v>
      </c>
      <c r="C258" s="605" t="s">
        <v>1898</v>
      </c>
      <c r="D258" s="605" t="s">
        <v>1173</v>
      </c>
      <c r="E258" s="605"/>
      <c r="F258" s="605" t="s">
        <v>17</v>
      </c>
      <c r="G258" s="605"/>
      <c r="H258" s="746">
        <v>30000</v>
      </c>
      <c r="I258" s="605" t="s">
        <v>1382</v>
      </c>
      <c r="J258" s="605">
        <v>2022</v>
      </c>
      <c r="K258" s="605"/>
      <c r="L258" s="614" t="s">
        <v>1417</v>
      </c>
      <c r="M258" s="605"/>
      <c r="N258" s="229"/>
      <c r="O258" s="229"/>
      <c r="P258" s="229"/>
      <c r="Q258" s="605"/>
      <c r="R258" s="605"/>
    </row>
    <row r="259" spans="1:18" ht="27.6" customHeight="1">
      <c r="A259" s="605"/>
      <c r="B259" s="605" t="s">
        <v>1326</v>
      </c>
      <c r="C259" s="605" t="s">
        <v>1868</v>
      </c>
      <c r="D259" s="605" t="s">
        <v>1173</v>
      </c>
      <c r="E259" s="605"/>
      <c r="F259" s="605" t="s">
        <v>17</v>
      </c>
      <c r="G259" s="605"/>
      <c r="H259" s="746">
        <v>27719</v>
      </c>
      <c r="I259" s="605" t="s">
        <v>1382</v>
      </c>
      <c r="J259" s="605">
        <v>2022</v>
      </c>
      <c r="K259" s="605"/>
      <c r="L259" s="614" t="s">
        <v>1417</v>
      </c>
      <c r="M259" s="605"/>
      <c r="Q259" s="605"/>
      <c r="R259" s="605"/>
    </row>
    <row r="260" spans="1:18" ht="27.6" customHeight="1">
      <c r="A260" s="605"/>
      <c r="B260" s="605" t="s">
        <v>1326</v>
      </c>
      <c r="C260" s="605" t="s">
        <v>1876</v>
      </c>
      <c r="D260" s="605" t="s">
        <v>1173</v>
      </c>
      <c r="E260" s="605"/>
      <c r="F260" s="605" t="s">
        <v>17</v>
      </c>
      <c r="G260" s="605"/>
      <c r="H260" s="746">
        <v>25000</v>
      </c>
      <c r="I260" s="605" t="s">
        <v>1382</v>
      </c>
      <c r="J260" s="605">
        <v>2023</v>
      </c>
      <c r="K260" s="605"/>
      <c r="L260" s="614" t="s">
        <v>1417</v>
      </c>
      <c r="M260" s="605"/>
      <c r="Q260" s="605"/>
      <c r="R260" s="605"/>
    </row>
    <row r="261" spans="1:18" ht="27.6" customHeight="1">
      <c r="A261" s="605"/>
      <c r="B261" s="605" t="s">
        <v>1326</v>
      </c>
      <c r="C261" s="605" t="s">
        <v>2064</v>
      </c>
      <c r="D261" s="605" t="s">
        <v>1173</v>
      </c>
      <c r="E261" s="605"/>
      <c r="F261" s="605" t="s">
        <v>17</v>
      </c>
      <c r="G261" s="605"/>
      <c r="H261" s="746">
        <v>25000</v>
      </c>
      <c r="I261" s="605" t="s">
        <v>1382</v>
      </c>
      <c r="J261" s="605">
        <v>2022</v>
      </c>
      <c r="K261" s="605"/>
      <c r="L261" s="614" t="s">
        <v>1417</v>
      </c>
      <c r="M261" s="605"/>
      <c r="Q261" s="605"/>
      <c r="R261" s="605"/>
    </row>
    <row r="262" spans="1:18" ht="27.6" customHeight="1">
      <c r="A262" s="605"/>
      <c r="B262" s="605" t="s">
        <v>1326</v>
      </c>
      <c r="C262" s="605" t="s">
        <v>2067</v>
      </c>
      <c r="D262" s="605" t="s">
        <v>1173</v>
      </c>
      <c r="E262" s="605"/>
      <c r="F262" s="605" t="s">
        <v>17</v>
      </c>
      <c r="G262" s="605"/>
      <c r="H262" s="746">
        <v>25000</v>
      </c>
      <c r="I262" s="605" t="s">
        <v>1382</v>
      </c>
      <c r="J262" s="605">
        <v>2022</v>
      </c>
      <c r="K262" s="605"/>
      <c r="L262" s="614" t="s">
        <v>1417</v>
      </c>
      <c r="M262" s="605"/>
      <c r="Q262" s="605"/>
      <c r="R262" s="605"/>
    </row>
    <row r="263" spans="1:18" ht="27.6" customHeight="1">
      <c r="A263" s="605"/>
      <c r="B263" s="605" t="s">
        <v>1326</v>
      </c>
      <c r="C263" s="605" t="s">
        <v>2041</v>
      </c>
      <c r="D263" s="605" t="s">
        <v>1173</v>
      </c>
      <c r="E263" s="605"/>
      <c r="F263" s="605" t="s">
        <v>17</v>
      </c>
      <c r="G263" s="605"/>
      <c r="H263" s="746">
        <v>25000</v>
      </c>
      <c r="I263" s="605" t="s">
        <v>1382</v>
      </c>
      <c r="J263" s="605">
        <v>2022</v>
      </c>
      <c r="K263" s="605"/>
      <c r="L263" s="614" t="s">
        <v>1417</v>
      </c>
      <c r="M263" s="605"/>
      <c r="Q263" s="605"/>
      <c r="R263" s="605"/>
    </row>
    <row r="264" spans="1:18" ht="27.6" customHeight="1">
      <c r="A264" s="605"/>
      <c r="B264" s="605" t="s">
        <v>1326</v>
      </c>
      <c r="C264" s="605" t="s">
        <v>2065</v>
      </c>
      <c r="D264" s="605" t="s">
        <v>1173</v>
      </c>
      <c r="E264" s="605"/>
      <c r="F264" s="605" t="s">
        <v>17</v>
      </c>
      <c r="G264" s="605"/>
      <c r="H264" s="746">
        <v>25000</v>
      </c>
      <c r="I264" s="605" t="s">
        <v>1382</v>
      </c>
      <c r="J264" s="605">
        <v>2022</v>
      </c>
      <c r="K264" s="605"/>
      <c r="L264" s="614" t="s">
        <v>1417</v>
      </c>
      <c r="M264" s="605"/>
      <c r="Q264" s="605"/>
      <c r="R264" s="605"/>
    </row>
    <row r="265" spans="1:18" ht="27.6" customHeight="1">
      <c r="A265" s="605"/>
      <c r="B265" s="605" t="s">
        <v>1326</v>
      </c>
      <c r="C265" s="605" t="s">
        <v>2050</v>
      </c>
      <c r="D265" s="605" t="s">
        <v>1173</v>
      </c>
      <c r="E265" s="605"/>
      <c r="F265" s="605" t="s">
        <v>17</v>
      </c>
      <c r="G265" s="605"/>
      <c r="H265" s="746">
        <v>25000</v>
      </c>
      <c r="I265" s="605" t="s">
        <v>1382</v>
      </c>
      <c r="J265" s="605">
        <v>2022</v>
      </c>
      <c r="K265" s="605"/>
      <c r="L265" s="614" t="s">
        <v>1417</v>
      </c>
      <c r="M265" s="605"/>
      <c r="Q265" s="605"/>
      <c r="R265" s="605"/>
    </row>
    <row r="266" spans="1:18" ht="27.6" customHeight="1">
      <c r="A266" s="605"/>
      <c r="B266" s="605" t="s">
        <v>1326</v>
      </c>
      <c r="C266" s="605" t="s">
        <v>1136</v>
      </c>
      <c r="D266" s="605" t="s">
        <v>1173</v>
      </c>
      <c r="E266" s="605"/>
      <c r="F266" s="605" t="s">
        <v>17</v>
      </c>
      <c r="G266" s="605"/>
      <c r="H266" s="746">
        <v>24840</v>
      </c>
      <c r="I266" s="605" t="s">
        <v>1382</v>
      </c>
      <c r="J266" s="605">
        <v>2022</v>
      </c>
      <c r="K266" s="605"/>
      <c r="L266" s="614" t="s">
        <v>1417</v>
      </c>
      <c r="M266" s="605"/>
      <c r="Q266" s="605"/>
      <c r="R266" s="605"/>
    </row>
    <row r="267" spans="1:18" ht="27.6" customHeight="1">
      <c r="A267" s="605"/>
      <c r="B267" s="605" t="s">
        <v>1326</v>
      </c>
      <c r="C267" s="605" t="s">
        <v>2038</v>
      </c>
      <c r="D267" s="605" t="s">
        <v>1173</v>
      </c>
      <c r="E267" s="605"/>
      <c r="F267" s="605" t="s">
        <v>17</v>
      </c>
      <c r="G267" s="605"/>
      <c r="H267" s="746">
        <v>24000</v>
      </c>
      <c r="I267" s="605" t="s">
        <v>1382</v>
      </c>
      <c r="J267" s="605">
        <v>2022</v>
      </c>
      <c r="K267" s="605"/>
      <c r="L267" s="614" t="s">
        <v>1417</v>
      </c>
      <c r="M267" s="605"/>
      <c r="Q267" s="605"/>
      <c r="R267" s="605"/>
    </row>
    <row r="268" spans="1:18" ht="27.6" customHeight="1">
      <c r="A268" s="605"/>
      <c r="B268" s="605" t="s">
        <v>1326</v>
      </c>
      <c r="C268" s="605" t="s">
        <v>2053</v>
      </c>
      <c r="D268" s="605" t="s">
        <v>1173</v>
      </c>
      <c r="E268" s="605"/>
      <c r="F268" s="605" t="s">
        <v>17</v>
      </c>
      <c r="G268" s="605"/>
      <c r="H268" s="746">
        <v>18000</v>
      </c>
      <c r="I268" s="605" t="s">
        <v>1382</v>
      </c>
      <c r="J268" s="605">
        <v>2022</v>
      </c>
      <c r="K268" s="605"/>
      <c r="L268" s="614" t="s">
        <v>1417</v>
      </c>
      <c r="M268" s="605"/>
      <c r="Q268" s="605"/>
      <c r="R268" s="605"/>
    </row>
    <row r="269" spans="1:18" ht="27.6" customHeight="1">
      <c r="A269" s="605"/>
      <c r="B269" s="605" t="s">
        <v>1326</v>
      </c>
      <c r="C269" s="605" t="s">
        <v>2052</v>
      </c>
      <c r="D269" s="605" t="s">
        <v>1173</v>
      </c>
      <c r="E269" s="605"/>
      <c r="F269" s="605" t="s">
        <v>17</v>
      </c>
      <c r="G269" s="605"/>
      <c r="H269" s="746">
        <v>15000</v>
      </c>
      <c r="I269" s="605" t="s">
        <v>1382</v>
      </c>
      <c r="J269" s="605">
        <v>2022</v>
      </c>
      <c r="K269" s="605"/>
      <c r="L269" s="614" t="s">
        <v>1417</v>
      </c>
      <c r="M269" s="605"/>
      <c r="Q269" s="605"/>
      <c r="R269" s="605"/>
    </row>
    <row r="270" spans="1:18" ht="27.6" customHeight="1">
      <c r="A270" s="605"/>
      <c r="B270" s="605" t="s">
        <v>1326</v>
      </c>
      <c r="C270" s="605" t="s">
        <v>1875</v>
      </c>
      <c r="D270" s="605" t="s">
        <v>1173</v>
      </c>
      <c r="E270" s="605"/>
      <c r="F270" s="605" t="s">
        <v>17</v>
      </c>
      <c r="G270" s="605"/>
      <c r="H270" s="746">
        <v>15000</v>
      </c>
      <c r="I270" s="605" t="s">
        <v>1382</v>
      </c>
      <c r="J270" s="605">
        <v>2022</v>
      </c>
      <c r="K270" s="605"/>
      <c r="L270" s="614" t="s">
        <v>1417</v>
      </c>
      <c r="M270" s="605"/>
      <c r="Q270" s="605"/>
      <c r="R270" s="605"/>
    </row>
    <row r="271" spans="1:18" ht="27.6" customHeight="1">
      <c r="A271" s="605"/>
      <c r="B271" s="605" t="s">
        <v>1326</v>
      </c>
      <c r="C271" s="605" t="s">
        <v>2040</v>
      </c>
      <c r="D271" s="605" t="s">
        <v>1173</v>
      </c>
      <c r="E271" s="605"/>
      <c r="F271" s="605" t="s">
        <v>17</v>
      </c>
      <c r="G271" s="605"/>
      <c r="H271" s="746">
        <v>15000</v>
      </c>
      <c r="I271" s="605" t="s">
        <v>1382</v>
      </c>
      <c r="J271" s="605">
        <v>2022</v>
      </c>
      <c r="K271" s="605"/>
      <c r="L271" s="614" t="s">
        <v>1417</v>
      </c>
      <c r="M271" s="605"/>
      <c r="Q271" s="605"/>
      <c r="R271" s="605"/>
    </row>
    <row r="272" spans="1:18" ht="27.6" customHeight="1">
      <c r="A272" s="605"/>
      <c r="B272" s="605" t="s">
        <v>1326</v>
      </c>
      <c r="C272" s="605" t="s">
        <v>2039</v>
      </c>
      <c r="D272" s="605" t="s">
        <v>1173</v>
      </c>
      <c r="E272" s="605"/>
      <c r="F272" s="605" t="s">
        <v>17</v>
      </c>
      <c r="G272" s="605"/>
      <c r="H272" s="746">
        <v>13000</v>
      </c>
      <c r="I272" s="605" t="s">
        <v>1382</v>
      </c>
      <c r="J272" s="605">
        <v>2022</v>
      </c>
      <c r="K272" s="605"/>
      <c r="L272" s="614" t="s">
        <v>1417</v>
      </c>
      <c r="M272" s="605"/>
      <c r="Q272" s="605"/>
      <c r="R272" s="605"/>
    </row>
    <row r="273" spans="1:18" ht="27.6" customHeight="1">
      <c r="A273" s="605"/>
      <c r="B273" s="605" t="s">
        <v>1326</v>
      </c>
      <c r="C273" s="605" t="s">
        <v>1169</v>
      </c>
      <c r="D273" s="605" t="s">
        <v>1173</v>
      </c>
      <c r="E273" s="605"/>
      <c r="F273" s="605" t="s">
        <v>17</v>
      </c>
      <c r="G273" s="605"/>
      <c r="H273" s="746">
        <v>12167.4</v>
      </c>
      <c r="I273" s="605" t="s">
        <v>1382</v>
      </c>
      <c r="J273" s="605">
        <v>2022</v>
      </c>
      <c r="K273" s="605"/>
      <c r="L273" s="614" t="s">
        <v>1417</v>
      </c>
      <c r="M273" s="605"/>
      <c r="Q273" s="605"/>
      <c r="R273" s="605"/>
    </row>
    <row r="274" spans="1:18" ht="27.6" customHeight="1">
      <c r="A274" s="605"/>
      <c r="B274" s="605" t="s">
        <v>1326</v>
      </c>
      <c r="C274" s="605" t="s">
        <v>1167</v>
      </c>
      <c r="D274" s="605" t="s">
        <v>1173</v>
      </c>
      <c r="E274" s="605"/>
      <c r="F274" s="605" t="s">
        <v>17</v>
      </c>
      <c r="G274" s="605"/>
      <c r="H274" s="746">
        <v>10000</v>
      </c>
      <c r="I274" s="605" t="s">
        <v>1382</v>
      </c>
      <c r="J274" s="605">
        <v>2022</v>
      </c>
      <c r="K274" s="605"/>
      <c r="L274" s="614" t="s">
        <v>1417</v>
      </c>
      <c r="M274" s="605"/>
      <c r="Q274" s="605"/>
      <c r="R274" s="605"/>
    </row>
    <row r="275" spans="1:18" ht="27.6" customHeight="1">
      <c r="A275" s="605"/>
      <c r="B275" s="605" t="s">
        <v>1326</v>
      </c>
      <c r="C275" s="605" t="s">
        <v>2066</v>
      </c>
      <c r="D275" s="605" t="s">
        <v>1173</v>
      </c>
      <c r="E275" s="605"/>
      <c r="F275" s="605" t="s">
        <v>17</v>
      </c>
      <c r="G275" s="605"/>
      <c r="H275" s="746">
        <v>10000</v>
      </c>
      <c r="I275" s="605" t="s">
        <v>1382</v>
      </c>
      <c r="J275" s="605">
        <v>2022</v>
      </c>
      <c r="K275" s="605"/>
      <c r="L275" s="614" t="s">
        <v>1417</v>
      </c>
      <c r="M275" s="605"/>
      <c r="Q275" s="605"/>
      <c r="R275" s="605"/>
    </row>
    <row r="276" spans="1:18" ht="27.6" customHeight="1">
      <c r="A276" s="605"/>
      <c r="B276" s="605" t="s">
        <v>1326</v>
      </c>
      <c r="C276" s="605" t="s">
        <v>1172</v>
      </c>
      <c r="D276" s="605" t="s">
        <v>1173</v>
      </c>
      <c r="E276" s="605"/>
      <c r="F276" s="605" t="s">
        <v>17</v>
      </c>
      <c r="G276" s="605"/>
      <c r="H276" s="746">
        <v>10000</v>
      </c>
      <c r="I276" s="605" t="s">
        <v>1382</v>
      </c>
      <c r="J276" s="605">
        <v>2022</v>
      </c>
      <c r="K276" s="605"/>
      <c r="L276" s="614" t="s">
        <v>1417</v>
      </c>
      <c r="M276" s="605"/>
      <c r="Q276" s="605"/>
      <c r="R276" s="605"/>
    </row>
    <row r="277" spans="1:18" ht="27.6" customHeight="1">
      <c r="A277" s="605"/>
      <c r="B277" s="605" t="s">
        <v>1326</v>
      </c>
      <c r="C277" s="605" t="s">
        <v>1877</v>
      </c>
      <c r="D277" s="605" t="s">
        <v>1173</v>
      </c>
      <c r="E277" s="605"/>
      <c r="F277" s="605" t="s">
        <v>17</v>
      </c>
      <c r="G277" s="605"/>
      <c r="H277" s="746">
        <v>10000</v>
      </c>
      <c r="I277" s="605" t="s">
        <v>1382</v>
      </c>
      <c r="J277" s="605">
        <v>2024</v>
      </c>
      <c r="K277" s="605"/>
      <c r="L277" s="614" t="s">
        <v>1417</v>
      </c>
      <c r="M277" s="605"/>
      <c r="Q277" s="605"/>
      <c r="R277" s="605"/>
    </row>
    <row r="278" spans="1:18" ht="27.6" customHeight="1">
      <c r="A278" s="605"/>
      <c r="B278" s="605" t="s">
        <v>1326</v>
      </c>
      <c r="C278" s="605" t="s">
        <v>2051</v>
      </c>
      <c r="D278" s="605" t="s">
        <v>1173</v>
      </c>
      <c r="E278" s="605"/>
      <c r="F278" s="605" t="s">
        <v>17</v>
      </c>
      <c r="G278" s="605"/>
      <c r="H278" s="746">
        <v>7500</v>
      </c>
      <c r="I278" s="605" t="s">
        <v>1382</v>
      </c>
      <c r="J278" s="605">
        <v>2022</v>
      </c>
      <c r="K278" s="605"/>
      <c r="L278" s="614" t="s">
        <v>1417</v>
      </c>
      <c r="M278" s="605"/>
      <c r="Q278" s="605"/>
      <c r="R278" s="605"/>
    </row>
    <row r="279" spans="1:18" ht="27.6" customHeight="1">
      <c r="A279" s="605"/>
      <c r="B279" s="605" t="s">
        <v>1326</v>
      </c>
      <c r="C279" s="605" t="s">
        <v>1906</v>
      </c>
      <c r="D279" s="605" t="s">
        <v>1173</v>
      </c>
      <c r="E279" s="605"/>
      <c r="F279" s="605" t="s">
        <v>17</v>
      </c>
      <c r="G279" s="605"/>
      <c r="H279" s="746">
        <v>6000</v>
      </c>
      <c r="I279" s="605" t="s">
        <v>1382</v>
      </c>
      <c r="J279" s="605">
        <v>2022</v>
      </c>
      <c r="K279" s="605"/>
      <c r="L279" s="614" t="s">
        <v>1417</v>
      </c>
      <c r="M279" s="605"/>
      <c r="Q279" s="605"/>
      <c r="R279" s="605"/>
    </row>
    <row r="280" spans="1:18" ht="27.6" customHeight="1">
      <c r="A280" s="605"/>
      <c r="B280" s="605" t="s">
        <v>1326</v>
      </c>
      <c r="C280" s="605" t="s">
        <v>2068</v>
      </c>
      <c r="D280" s="605" t="s">
        <v>1173</v>
      </c>
      <c r="E280" s="605"/>
      <c r="F280" s="605" t="s">
        <v>17</v>
      </c>
      <c r="G280" s="605"/>
      <c r="H280" s="746">
        <v>5000</v>
      </c>
      <c r="I280" s="605" t="s">
        <v>1382</v>
      </c>
      <c r="J280" s="605">
        <v>2022</v>
      </c>
      <c r="K280" s="605"/>
      <c r="L280" s="614" t="s">
        <v>1417</v>
      </c>
      <c r="M280" s="605"/>
      <c r="Q280" s="605"/>
      <c r="R280" s="605"/>
    </row>
    <row r="281" spans="1:18" ht="27.6" customHeight="1">
      <c r="A281" s="605"/>
      <c r="B281" s="605" t="s">
        <v>1326</v>
      </c>
      <c r="C281" s="605" t="s">
        <v>1899</v>
      </c>
      <c r="D281" s="605" t="s">
        <v>1173</v>
      </c>
      <c r="E281" s="605"/>
      <c r="F281" s="605" t="s">
        <v>17</v>
      </c>
      <c r="G281" s="605"/>
      <c r="H281" s="746">
        <v>5000</v>
      </c>
      <c r="I281" s="605" t="s">
        <v>1382</v>
      </c>
      <c r="J281" s="605">
        <v>2022</v>
      </c>
      <c r="K281" s="605"/>
      <c r="L281" s="614" t="s">
        <v>1417</v>
      </c>
      <c r="M281" s="605"/>
      <c r="Q281" s="605"/>
      <c r="R281" s="605"/>
    </row>
    <row r="282" spans="1:18" ht="27.6" customHeight="1">
      <c r="A282" s="605"/>
      <c r="B282" s="605" t="s">
        <v>1326</v>
      </c>
      <c r="C282" s="605" t="s">
        <v>1873</v>
      </c>
      <c r="D282" s="605" t="s">
        <v>1173</v>
      </c>
      <c r="E282" s="605"/>
      <c r="F282" s="605" t="s">
        <v>17</v>
      </c>
      <c r="G282" s="605"/>
      <c r="H282" s="746">
        <v>4500</v>
      </c>
      <c r="I282" s="605" t="s">
        <v>1382</v>
      </c>
      <c r="J282" s="605">
        <v>2022</v>
      </c>
      <c r="K282" s="605"/>
      <c r="L282" s="614" t="s">
        <v>1417</v>
      </c>
      <c r="M282" s="605"/>
      <c r="Q282" s="605"/>
      <c r="R282" s="605"/>
    </row>
    <row r="283" spans="1:18" ht="27.6" customHeight="1">
      <c r="A283" s="605"/>
      <c r="B283" s="605" t="s">
        <v>1326</v>
      </c>
      <c r="C283" s="605" t="s">
        <v>2046</v>
      </c>
      <c r="D283" s="605" t="s">
        <v>1173</v>
      </c>
      <c r="E283" s="605"/>
      <c r="F283" s="605" t="s">
        <v>17</v>
      </c>
      <c r="G283" s="605"/>
      <c r="H283" s="746">
        <v>4500</v>
      </c>
      <c r="I283" s="605" t="s">
        <v>1382</v>
      </c>
      <c r="J283" s="605">
        <v>2022</v>
      </c>
      <c r="K283" s="605"/>
      <c r="L283" s="614" t="s">
        <v>1417</v>
      </c>
      <c r="M283" s="605"/>
      <c r="Q283" s="605"/>
      <c r="R283" s="605"/>
    </row>
    <row r="284" spans="1:18" ht="27.6" customHeight="1">
      <c r="A284" s="605"/>
      <c r="B284" s="605" t="s">
        <v>1326</v>
      </c>
      <c r="C284" s="605" t="s">
        <v>2059</v>
      </c>
      <c r="D284" s="605" t="s">
        <v>1173</v>
      </c>
      <c r="E284" s="605"/>
      <c r="F284" s="605" t="s">
        <v>17</v>
      </c>
      <c r="G284" s="605"/>
      <c r="H284" s="746">
        <v>4200</v>
      </c>
      <c r="I284" s="605" t="s">
        <v>1382</v>
      </c>
      <c r="J284" s="605">
        <v>2022</v>
      </c>
      <c r="K284" s="605"/>
      <c r="L284" s="614" t="s">
        <v>1417</v>
      </c>
      <c r="M284" s="605"/>
      <c r="Q284" s="605"/>
      <c r="R284" s="605"/>
    </row>
    <row r="285" spans="1:18" ht="27.6" customHeight="1">
      <c r="A285" s="605"/>
      <c r="B285" s="605" t="s">
        <v>1326</v>
      </c>
      <c r="C285" s="605" t="s">
        <v>1872</v>
      </c>
      <c r="D285" s="605" t="s">
        <v>1173</v>
      </c>
      <c r="E285" s="605"/>
      <c r="F285" s="605" t="s">
        <v>17</v>
      </c>
      <c r="G285" s="605"/>
      <c r="H285" s="746">
        <v>4000</v>
      </c>
      <c r="I285" s="605" t="s">
        <v>1382</v>
      </c>
      <c r="J285" s="605">
        <v>2022</v>
      </c>
      <c r="K285" s="605"/>
      <c r="L285" s="614" t="s">
        <v>1417</v>
      </c>
      <c r="M285" s="605"/>
      <c r="Q285" s="605"/>
      <c r="R285" s="605"/>
    </row>
    <row r="286" spans="1:18" ht="27.6" customHeight="1">
      <c r="A286" s="605"/>
      <c r="B286" s="605" t="s">
        <v>1326</v>
      </c>
      <c r="C286" s="605" t="s">
        <v>1848</v>
      </c>
      <c r="D286" s="605" t="s">
        <v>1173</v>
      </c>
      <c r="E286" s="605"/>
      <c r="F286" s="605" t="s">
        <v>17</v>
      </c>
      <c r="G286" s="605"/>
      <c r="H286" s="746">
        <v>3700</v>
      </c>
      <c r="I286" s="605" t="s">
        <v>1382</v>
      </c>
      <c r="J286" s="605">
        <v>2022</v>
      </c>
      <c r="K286" s="605"/>
      <c r="L286" s="614" t="s">
        <v>1417</v>
      </c>
      <c r="M286" s="605"/>
      <c r="Q286" s="605"/>
      <c r="R286" s="605"/>
    </row>
    <row r="287" spans="1:18" ht="27.6" customHeight="1">
      <c r="A287" s="605"/>
      <c r="B287" s="605" t="s">
        <v>1326</v>
      </c>
      <c r="C287" s="605" t="s">
        <v>2060</v>
      </c>
      <c r="D287" s="605" t="s">
        <v>1173</v>
      </c>
      <c r="E287" s="605"/>
      <c r="F287" s="605" t="s">
        <v>17</v>
      </c>
      <c r="G287" s="605"/>
      <c r="H287" s="746">
        <v>3500</v>
      </c>
      <c r="I287" s="605" t="s">
        <v>1382</v>
      </c>
      <c r="J287" s="605">
        <v>2022</v>
      </c>
      <c r="K287" s="605"/>
      <c r="L287" s="614" t="s">
        <v>1417</v>
      </c>
      <c r="M287" s="605"/>
      <c r="Q287" s="605"/>
      <c r="R287" s="605"/>
    </row>
    <row r="288" spans="1:18" ht="27.6" customHeight="1">
      <c r="A288" s="605"/>
      <c r="B288" s="605" t="s">
        <v>1326</v>
      </c>
      <c r="C288" s="605" t="s">
        <v>1860</v>
      </c>
      <c r="D288" s="605" t="s">
        <v>1173</v>
      </c>
      <c r="E288" s="605"/>
      <c r="F288" s="605" t="s">
        <v>17</v>
      </c>
      <c r="G288" s="605"/>
      <c r="H288" s="746">
        <v>3000</v>
      </c>
      <c r="I288" s="605" t="s">
        <v>1382</v>
      </c>
      <c r="J288" s="605">
        <v>2022</v>
      </c>
      <c r="K288" s="605"/>
      <c r="L288" s="614" t="s">
        <v>1417</v>
      </c>
      <c r="M288" s="605"/>
      <c r="Q288" s="605"/>
      <c r="R288" s="605"/>
    </row>
    <row r="289" spans="1:18" ht="27.6" customHeight="1">
      <c r="A289" s="605"/>
      <c r="B289" s="605" t="s">
        <v>1326</v>
      </c>
      <c r="C289" s="605" t="s">
        <v>2062</v>
      </c>
      <c r="D289" s="605" t="s">
        <v>1173</v>
      </c>
      <c r="E289" s="605"/>
      <c r="F289" s="605" t="s">
        <v>17</v>
      </c>
      <c r="G289" s="605"/>
      <c r="H289" s="746">
        <v>3000</v>
      </c>
      <c r="I289" s="605" t="s">
        <v>1382</v>
      </c>
      <c r="J289" s="605">
        <v>2022</v>
      </c>
      <c r="K289" s="605"/>
      <c r="L289" s="614" t="s">
        <v>1417</v>
      </c>
      <c r="M289" s="605"/>
      <c r="Q289" s="605"/>
      <c r="R289" s="605"/>
    </row>
    <row r="290" spans="1:18" ht="27.6" customHeight="1">
      <c r="A290" s="605"/>
      <c r="B290" s="605" t="s">
        <v>1326</v>
      </c>
      <c r="C290" s="605" t="s">
        <v>1897</v>
      </c>
      <c r="D290" s="605" t="s">
        <v>1173</v>
      </c>
      <c r="E290" s="605"/>
      <c r="F290" s="605" t="s">
        <v>17</v>
      </c>
      <c r="G290" s="605"/>
      <c r="H290" s="746">
        <v>3000</v>
      </c>
      <c r="I290" s="605" t="s">
        <v>1382</v>
      </c>
      <c r="J290" s="605">
        <v>2022</v>
      </c>
      <c r="K290" s="605"/>
      <c r="L290" s="614" t="s">
        <v>1417</v>
      </c>
      <c r="M290" s="605"/>
      <c r="Q290" s="605"/>
      <c r="R290" s="605"/>
    </row>
    <row r="291" spans="1:18" ht="27.6" customHeight="1">
      <c r="A291" s="605"/>
      <c r="B291" s="605" t="s">
        <v>1326</v>
      </c>
      <c r="C291" s="605" t="s">
        <v>1168</v>
      </c>
      <c r="D291" s="605" t="s">
        <v>1173</v>
      </c>
      <c r="E291" s="605"/>
      <c r="F291" s="605" t="s">
        <v>17</v>
      </c>
      <c r="G291" s="605"/>
      <c r="H291" s="746">
        <v>2880</v>
      </c>
      <c r="I291" s="605" t="s">
        <v>1382</v>
      </c>
      <c r="J291" s="605">
        <v>2022</v>
      </c>
      <c r="K291" s="605"/>
      <c r="L291" s="614" t="s">
        <v>1417</v>
      </c>
      <c r="M291" s="605"/>
      <c r="Q291" s="605"/>
      <c r="R291" s="605"/>
    </row>
    <row r="292" spans="1:18" ht="27.6" customHeight="1">
      <c r="A292" s="605"/>
      <c r="B292" s="605" t="s">
        <v>1326</v>
      </c>
      <c r="C292" s="605" t="s">
        <v>2057</v>
      </c>
      <c r="D292" s="605" t="s">
        <v>1173</v>
      </c>
      <c r="E292" s="605"/>
      <c r="F292" s="605" t="s">
        <v>17</v>
      </c>
      <c r="G292" s="605"/>
      <c r="H292" s="746">
        <v>2800</v>
      </c>
      <c r="I292" s="605" t="s">
        <v>1382</v>
      </c>
      <c r="J292" s="605">
        <v>2022</v>
      </c>
      <c r="K292" s="605"/>
      <c r="L292" s="614" t="s">
        <v>1417</v>
      </c>
      <c r="M292" s="605"/>
      <c r="Q292" s="605"/>
      <c r="R292" s="605"/>
    </row>
    <row r="293" spans="1:18" ht="27.6" customHeight="1">
      <c r="A293" s="605"/>
      <c r="B293" s="605" t="s">
        <v>1326</v>
      </c>
      <c r="C293" s="605" t="s">
        <v>2049</v>
      </c>
      <c r="D293" s="605" t="s">
        <v>1173</v>
      </c>
      <c r="E293" s="605"/>
      <c r="F293" s="605" t="s">
        <v>17</v>
      </c>
      <c r="G293" s="605"/>
      <c r="H293" s="746">
        <v>2500</v>
      </c>
      <c r="I293" s="605" t="s">
        <v>1382</v>
      </c>
      <c r="J293" s="605">
        <v>2022</v>
      </c>
      <c r="K293" s="605"/>
      <c r="L293" s="614" t="s">
        <v>1417</v>
      </c>
      <c r="M293" s="605"/>
      <c r="Q293" s="605"/>
      <c r="R293" s="605"/>
    </row>
    <row r="294" spans="1:18" ht="27.6" customHeight="1">
      <c r="A294" s="605"/>
      <c r="B294" s="605" t="s">
        <v>1326</v>
      </c>
      <c r="C294" s="605" t="s">
        <v>2058</v>
      </c>
      <c r="D294" s="605" t="s">
        <v>1173</v>
      </c>
      <c r="E294" s="605"/>
      <c r="F294" s="605" t="s">
        <v>17</v>
      </c>
      <c r="G294" s="605"/>
      <c r="H294" s="746">
        <v>2386</v>
      </c>
      <c r="I294" s="605" t="s">
        <v>1382</v>
      </c>
      <c r="J294" s="605">
        <v>2022</v>
      </c>
      <c r="K294" s="605"/>
      <c r="L294" s="614" t="s">
        <v>1417</v>
      </c>
      <c r="M294" s="605"/>
      <c r="Q294" s="605"/>
      <c r="R294" s="605"/>
    </row>
    <row r="295" spans="1:18" ht="27.6" customHeight="1">
      <c r="A295" s="605"/>
      <c r="B295" s="605" t="s">
        <v>1326</v>
      </c>
      <c r="C295" s="605" t="s">
        <v>2063</v>
      </c>
      <c r="D295" s="605" t="s">
        <v>1173</v>
      </c>
      <c r="E295" s="605"/>
      <c r="F295" s="605" t="s">
        <v>17</v>
      </c>
      <c r="G295" s="605"/>
      <c r="H295" s="746">
        <v>2210</v>
      </c>
      <c r="I295" s="605" t="s">
        <v>1382</v>
      </c>
      <c r="J295" s="605">
        <v>2022</v>
      </c>
      <c r="K295" s="605"/>
      <c r="L295" s="614" t="s">
        <v>1417</v>
      </c>
      <c r="M295" s="605"/>
      <c r="Q295" s="605"/>
      <c r="R295" s="605"/>
    </row>
    <row r="296" spans="1:18" ht="27.6" customHeight="1">
      <c r="A296" s="605"/>
      <c r="B296" s="605" t="s">
        <v>1326</v>
      </c>
      <c r="C296" s="605" t="s">
        <v>1166</v>
      </c>
      <c r="D296" s="605" t="s">
        <v>1173</v>
      </c>
      <c r="E296" s="605"/>
      <c r="F296" s="605" t="s">
        <v>17</v>
      </c>
      <c r="G296" s="605"/>
      <c r="H296" s="746">
        <v>1500</v>
      </c>
      <c r="I296" s="605" t="s">
        <v>1382</v>
      </c>
      <c r="J296" s="605">
        <v>2022</v>
      </c>
      <c r="K296" s="605"/>
      <c r="L296" s="614" t="s">
        <v>1417</v>
      </c>
      <c r="M296" s="605"/>
      <c r="Q296" s="605"/>
      <c r="R296" s="605"/>
    </row>
    <row r="297" spans="1:18" ht="27.6" customHeight="1">
      <c r="A297" s="605"/>
      <c r="B297" s="605" t="s">
        <v>1326</v>
      </c>
      <c r="C297" s="605" t="s">
        <v>2061</v>
      </c>
      <c r="D297" s="605" t="s">
        <v>1173</v>
      </c>
      <c r="E297" s="605"/>
      <c r="F297" s="605" t="s">
        <v>17</v>
      </c>
      <c r="G297" s="605"/>
      <c r="H297" s="746">
        <v>500</v>
      </c>
      <c r="I297" s="605" t="s">
        <v>1382</v>
      </c>
      <c r="J297" s="605">
        <v>2022</v>
      </c>
      <c r="K297" s="605"/>
      <c r="L297" s="614" t="s">
        <v>1417</v>
      </c>
      <c r="M297" s="605"/>
      <c r="Q297" s="605"/>
      <c r="R297" s="605"/>
    </row>
    <row r="298" spans="1:18" ht="27.6" customHeight="1">
      <c r="A298" s="607"/>
      <c r="B298" s="686" t="s">
        <v>2096</v>
      </c>
      <c r="C298" s="607" t="s">
        <v>2099</v>
      </c>
      <c r="D298" s="607" t="s">
        <v>19</v>
      </c>
      <c r="E298" s="607"/>
      <c r="F298" s="607" t="s">
        <v>17</v>
      </c>
      <c r="G298" s="607"/>
      <c r="H298" s="743">
        <v>80000</v>
      </c>
      <c r="I298" s="607" t="s">
        <v>1382</v>
      </c>
      <c r="J298" s="607"/>
      <c r="K298" s="607"/>
      <c r="L298" s="608" t="s">
        <v>2107</v>
      </c>
      <c r="M298" s="607"/>
      <c r="Q298" s="570"/>
      <c r="R298" s="570"/>
    </row>
    <row r="299" spans="1:18" ht="27.6" customHeight="1">
      <c r="A299" s="607"/>
      <c r="B299" s="686" t="s">
        <v>2096</v>
      </c>
      <c r="C299" s="607" t="s">
        <v>2098</v>
      </c>
      <c r="D299" s="607" t="s">
        <v>19</v>
      </c>
      <c r="E299" s="607"/>
      <c r="F299" s="607" t="s">
        <v>17</v>
      </c>
      <c r="G299" s="607"/>
      <c r="H299" s="743">
        <v>30000</v>
      </c>
      <c r="I299" s="607" t="s">
        <v>1382</v>
      </c>
      <c r="J299" s="607"/>
      <c r="K299" s="607"/>
      <c r="L299" s="608" t="s">
        <v>2107</v>
      </c>
      <c r="M299" s="607"/>
      <c r="Q299" s="570"/>
      <c r="R299" s="570"/>
    </row>
    <row r="300" spans="1:18" ht="27.6" customHeight="1">
      <c r="A300" s="607">
        <v>1</v>
      </c>
      <c r="B300" s="607" t="s">
        <v>15</v>
      </c>
      <c r="C300" s="607" t="s">
        <v>1338</v>
      </c>
      <c r="D300" s="607" t="s">
        <v>19</v>
      </c>
      <c r="E300" s="607" t="s">
        <v>1368</v>
      </c>
      <c r="F300" s="607" t="s">
        <v>1369</v>
      </c>
      <c r="G300" s="607">
        <v>198960</v>
      </c>
      <c r="H300" s="742">
        <v>8000000</v>
      </c>
      <c r="I300" s="607" t="s">
        <v>18</v>
      </c>
      <c r="J300" s="607">
        <v>2022</v>
      </c>
      <c r="K300" s="607">
        <v>2025</v>
      </c>
      <c r="L300" s="608" t="s">
        <v>20</v>
      </c>
      <c r="M300" s="607">
        <v>183</v>
      </c>
      <c r="Q300" s="599" t="s">
        <v>1219</v>
      </c>
      <c r="R300" s="599"/>
    </row>
    <row r="301" spans="1:18" ht="27.6" customHeight="1">
      <c r="A301" s="607">
        <v>1</v>
      </c>
      <c r="B301" s="607" t="s">
        <v>15</v>
      </c>
      <c r="C301" s="607" t="s">
        <v>2125</v>
      </c>
      <c r="D301" s="607" t="s">
        <v>19</v>
      </c>
      <c r="E301" s="607" t="s">
        <v>1368</v>
      </c>
      <c r="F301" s="607" t="s">
        <v>17</v>
      </c>
      <c r="G301" s="607" t="s">
        <v>110</v>
      </c>
      <c r="H301" s="742">
        <v>2000000</v>
      </c>
      <c r="I301" s="607" t="s">
        <v>18</v>
      </c>
      <c r="J301" s="607">
        <v>2022</v>
      </c>
      <c r="K301" s="607">
        <v>2023</v>
      </c>
      <c r="L301" s="608" t="s">
        <v>20</v>
      </c>
      <c r="M301" s="607">
        <v>183</v>
      </c>
      <c r="Q301" s="599" t="s">
        <v>1219</v>
      </c>
      <c r="R301" s="599"/>
    </row>
    <row r="302" spans="1:18" ht="27.6" customHeight="1">
      <c r="A302" s="607">
        <v>1</v>
      </c>
      <c r="B302" s="686" t="s">
        <v>15</v>
      </c>
      <c r="C302" s="686" t="s">
        <v>1337</v>
      </c>
      <c r="D302" s="686" t="s">
        <v>19</v>
      </c>
      <c r="E302" s="686" t="s">
        <v>1368</v>
      </c>
      <c r="F302" s="686" t="s">
        <v>2158</v>
      </c>
      <c r="G302" s="686">
        <v>28848</v>
      </c>
      <c r="H302" s="747">
        <v>1175000</v>
      </c>
      <c r="I302" s="686" t="s">
        <v>18</v>
      </c>
      <c r="J302" s="686">
        <v>2022</v>
      </c>
      <c r="K302" s="686">
        <v>2023</v>
      </c>
      <c r="L302" s="692" t="s">
        <v>114</v>
      </c>
      <c r="M302" s="686" t="s">
        <v>1182</v>
      </c>
      <c r="Q302" s="599"/>
      <c r="R302" s="599"/>
    </row>
    <row r="303" spans="1:18" ht="27.6" customHeight="1">
      <c r="A303" s="607">
        <v>1</v>
      </c>
      <c r="B303" s="686" t="s">
        <v>15</v>
      </c>
      <c r="C303" s="686" t="s">
        <v>1336</v>
      </c>
      <c r="D303" s="686" t="s">
        <v>19</v>
      </c>
      <c r="E303" s="686" t="s">
        <v>1368</v>
      </c>
      <c r="F303" s="686" t="s">
        <v>25</v>
      </c>
      <c r="G303" s="686">
        <v>33600</v>
      </c>
      <c r="H303" s="747">
        <v>900000</v>
      </c>
      <c r="I303" s="686" t="s">
        <v>18</v>
      </c>
      <c r="J303" s="686">
        <v>2021</v>
      </c>
      <c r="K303" s="686">
        <v>2022</v>
      </c>
      <c r="L303" s="692" t="s">
        <v>20</v>
      </c>
      <c r="M303" s="686" t="s">
        <v>1182</v>
      </c>
      <c r="Q303" s="693"/>
      <c r="R303" s="693"/>
    </row>
    <row r="304" spans="1:18" ht="27.6" customHeight="1">
      <c r="A304" s="607">
        <v>2</v>
      </c>
      <c r="B304" s="607" t="s">
        <v>15</v>
      </c>
      <c r="C304" s="607" t="s">
        <v>1347</v>
      </c>
      <c r="D304" s="607" t="s">
        <v>19</v>
      </c>
      <c r="E304" s="607" t="s">
        <v>1368</v>
      </c>
      <c r="F304" s="607" t="s">
        <v>17</v>
      </c>
      <c r="G304" s="607"/>
      <c r="H304" s="742">
        <v>719000</v>
      </c>
      <c r="I304" s="607" t="s">
        <v>18</v>
      </c>
      <c r="J304" s="607">
        <v>2022</v>
      </c>
      <c r="K304" s="607">
        <v>2023</v>
      </c>
      <c r="L304" s="608" t="s">
        <v>1253</v>
      </c>
      <c r="M304" s="607">
        <v>168</v>
      </c>
      <c r="Q304" s="599" t="s">
        <v>1219</v>
      </c>
      <c r="R304" s="599"/>
    </row>
    <row r="305" spans="1:18" ht="27.6" customHeight="1">
      <c r="A305" s="607">
        <v>2</v>
      </c>
      <c r="B305" s="607" t="s">
        <v>15</v>
      </c>
      <c r="C305" s="748" t="s">
        <v>2126</v>
      </c>
      <c r="D305" s="607" t="s">
        <v>19</v>
      </c>
      <c r="E305" s="607" t="s">
        <v>1368</v>
      </c>
      <c r="F305" s="607" t="s">
        <v>17</v>
      </c>
      <c r="G305" s="607"/>
      <c r="H305" s="742">
        <v>481000</v>
      </c>
      <c r="I305" s="607" t="s">
        <v>18</v>
      </c>
      <c r="J305" s="607">
        <v>2022</v>
      </c>
      <c r="K305" s="607">
        <v>2022</v>
      </c>
      <c r="L305" s="608" t="s">
        <v>1253</v>
      </c>
      <c r="M305" s="607">
        <v>168</v>
      </c>
      <c r="Q305" s="599" t="s">
        <v>1219</v>
      </c>
      <c r="R305" s="599"/>
    </row>
    <row r="306" spans="1:18" ht="27.6" customHeight="1">
      <c r="A306" s="607">
        <v>3</v>
      </c>
      <c r="B306" s="607" t="s">
        <v>15</v>
      </c>
      <c r="C306" s="749" t="s">
        <v>2159</v>
      </c>
      <c r="D306" s="607" t="s">
        <v>19</v>
      </c>
      <c r="E306" s="607" t="s">
        <v>1368</v>
      </c>
      <c r="F306" s="607" t="s">
        <v>17</v>
      </c>
      <c r="G306" s="607"/>
      <c r="H306" s="735">
        <v>61500000</v>
      </c>
      <c r="I306" s="607" t="s">
        <v>18</v>
      </c>
      <c r="J306" s="607">
        <v>2026</v>
      </c>
      <c r="K306" s="607">
        <v>2030</v>
      </c>
      <c r="L306" s="608" t="s">
        <v>1235</v>
      </c>
      <c r="M306" s="607">
        <v>158</v>
      </c>
      <c r="Q306" s="599" t="s">
        <v>1219</v>
      </c>
      <c r="R306" s="599"/>
    </row>
    <row r="307" spans="1:18" ht="27.6" customHeight="1">
      <c r="A307" s="607">
        <v>3</v>
      </c>
      <c r="B307" s="607" t="s">
        <v>15</v>
      </c>
      <c r="C307" s="749" t="s">
        <v>2160</v>
      </c>
      <c r="D307" s="607" t="s">
        <v>19</v>
      </c>
      <c r="E307" s="607" t="s">
        <v>1368</v>
      </c>
      <c r="F307" s="607" t="s">
        <v>17</v>
      </c>
      <c r="G307" s="607"/>
      <c r="H307" s="742">
        <v>52980000</v>
      </c>
      <c r="I307" s="607" t="s">
        <v>18</v>
      </c>
      <c r="J307" s="607">
        <v>2022</v>
      </c>
      <c r="K307" s="607">
        <v>2030</v>
      </c>
      <c r="L307" s="608" t="s">
        <v>1235</v>
      </c>
      <c r="M307" s="607">
        <v>158</v>
      </c>
      <c r="Q307" s="599" t="s">
        <v>1219</v>
      </c>
      <c r="R307" s="599"/>
    </row>
    <row r="308" spans="1:18" ht="27.6" customHeight="1">
      <c r="A308" s="607">
        <v>3</v>
      </c>
      <c r="B308" s="607" t="s">
        <v>15</v>
      </c>
      <c r="C308" s="607" t="s">
        <v>1344</v>
      </c>
      <c r="D308" s="607" t="s">
        <v>19</v>
      </c>
      <c r="E308" s="607" t="s">
        <v>1368</v>
      </c>
      <c r="F308" s="607" t="s">
        <v>17</v>
      </c>
      <c r="G308" s="607"/>
      <c r="H308" s="742">
        <v>16300000</v>
      </c>
      <c r="I308" s="607" t="s">
        <v>18</v>
      </c>
      <c r="J308" s="607">
        <v>2024</v>
      </c>
      <c r="K308" s="607">
        <v>2030</v>
      </c>
      <c r="L308" s="608" t="s">
        <v>1235</v>
      </c>
      <c r="M308" s="607">
        <v>158</v>
      </c>
      <c r="Q308" s="599" t="s">
        <v>1219</v>
      </c>
      <c r="R308" s="599"/>
    </row>
    <row r="309" spans="1:18" ht="27.6" customHeight="1">
      <c r="A309" s="607">
        <v>3</v>
      </c>
      <c r="B309" s="607" t="s">
        <v>15</v>
      </c>
      <c r="C309" s="607" t="s">
        <v>1341</v>
      </c>
      <c r="D309" s="607" t="s">
        <v>19</v>
      </c>
      <c r="E309" s="607" t="s">
        <v>1368</v>
      </c>
      <c r="F309" s="607" t="s">
        <v>17</v>
      </c>
      <c r="G309" s="607"/>
      <c r="H309" s="742">
        <v>2802000</v>
      </c>
      <c r="I309" s="607" t="s">
        <v>18</v>
      </c>
      <c r="J309" s="607">
        <v>2022</v>
      </c>
      <c r="K309" s="607">
        <v>2023</v>
      </c>
      <c r="L309" s="608" t="s">
        <v>20</v>
      </c>
      <c r="M309" s="607">
        <v>158</v>
      </c>
      <c r="Q309" s="599" t="s">
        <v>1219</v>
      </c>
      <c r="R309" s="599"/>
    </row>
    <row r="310" spans="1:18" ht="27.6" customHeight="1">
      <c r="A310" s="607">
        <v>3</v>
      </c>
      <c r="B310" s="607" t="s">
        <v>15</v>
      </c>
      <c r="C310" s="607" t="s">
        <v>1345</v>
      </c>
      <c r="D310" s="607" t="s">
        <v>19</v>
      </c>
      <c r="E310" s="607" t="s">
        <v>1368</v>
      </c>
      <c r="F310" s="607" t="s">
        <v>17</v>
      </c>
      <c r="G310" s="607"/>
      <c r="H310" s="742">
        <v>2655000</v>
      </c>
      <c r="I310" s="607" t="s">
        <v>18</v>
      </c>
      <c r="J310" s="607">
        <v>2022</v>
      </c>
      <c r="K310" s="607">
        <v>2030</v>
      </c>
      <c r="L310" s="608" t="s">
        <v>1235</v>
      </c>
      <c r="M310" s="607">
        <v>158</v>
      </c>
      <c r="Q310" s="599" t="s">
        <v>1219</v>
      </c>
      <c r="R310" s="599"/>
    </row>
    <row r="311" spans="1:18" ht="27.6" customHeight="1">
      <c r="A311" s="607">
        <v>4</v>
      </c>
      <c r="B311" s="607" t="s">
        <v>15</v>
      </c>
      <c r="C311" s="607" t="s">
        <v>1355</v>
      </c>
      <c r="D311" s="607" t="s">
        <v>19</v>
      </c>
      <c r="E311" s="607" t="s">
        <v>1368</v>
      </c>
      <c r="F311" s="607" t="s">
        <v>17</v>
      </c>
      <c r="G311" s="607"/>
      <c r="H311" s="742">
        <v>7495000</v>
      </c>
      <c r="I311" s="607" t="s">
        <v>18</v>
      </c>
      <c r="J311" s="607">
        <v>2022</v>
      </c>
      <c r="K311" s="607">
        <v>2025</v>
      </c>
      <c r="L311" s="608" t="s">
        <v>20</v>
      </c>
      <c r="M311" s="607">
        <v>143</v>
      </c>
      <c r="Q311" s="599" t="s">
        <v>1219</v>
      </c>
      <c r="R311" s="599"/>
    </row>
    <row r="312" spans="1:18" ht="27.6" customHeight="1">
      <c r="A312" s="607">
        <v>4</v>
      </c>
      <c r="B312" s="607" t="s">
        <v>15</v>
      </c>
      <c r="C312" s="607" t="s">
        <v>1346</v>
      </c>
      <c r="D312" s="607" t="s">
        <v>19</v>
      </c>
      <c r="E312" s="607" t="s">
        <v>1368</v>
      </c>
      <c r="F312" s="607" t="s">
        <v>17</v>
      </c>
      <c r="G312" s="607"/>
      <c r="H312" s="742">
        <v>3253000</v>
      </c>
      <c r="I312" s="607" t="s">
        <v>18</v>
      </c>
      <c r="J312" s="607">
        <v>2026</v>
      </c>
      <c r="K312" s="607">
        <v>2030</v>
      </c>
      <c r="L312" s="608" t="s">
        <v>20</v>
      </c>
      <c r="M312" s="607">
        <v>143</v>
      </c>
      <c r="Q312" s="599" t="s">
        <v>1219</v>
      </c>
      <c r="R312" s="599"/>
    </row>
    <row r="313" spans="1:18" ht="27.6" customHeight="1">
      <c r="A313" s="607">
        <v>5</v>
      </c>
      <c r="B313" s="607" t="s">
        <v>15</v>
      </c>
      <c r="C313" s="607" t="s">
        <v>1349</v>
      </c>
      <c r="D313" s="607" t="s">
        <v>19</v>
      </c>
      <c r="E313" s="607" t="s">
        <v>1368</v>
      </c>
      <c r="F313" s="607" t="s">
        <v>17</v>
      </c>
      <c r="G313" s="607"/>
      <c r="H313" s="742">
        <v>16500000</v>
      </c>
      <c r="I313" s="607" t="s">
        <v>18</v>
      </c>
      <c r="J313" s="607">
        <v>2026</v>
      </c>
      <c r="K313" s="607">
        <v>2030</v>
      </c>
      <c r="L313" s="608" t="s">
        <v>1235</v>
      </c>
      <c r="M313" s="607">
        <v>128</v>
      </c>
      <c r="Q313" s="599" t="s">
        <v>1219</v>
      </c>
      <c r="R313" s="599"/>
    </row>
    <row r="314" spans="1:18" ht="27.6" customHeight="1">
      <c r="A314" s="607">
        <v>5</v>
      </c>
      <c r="B314" s="607" t="s">
        <v>15</v>
      </c>
      <c r="C314" s="607" t="s">
        <v>1348</v>
      </c>
      <c r="D314" s="607" t="s">
        <v>19</v>
      </c>
      <c r="E314" s="607" t="s">
        <v>1368</v>
      </c>
      <c r="F314" s="607" t="s">
        <v>17</v>
      </c>
      <c r="G314" s="607"/>
      <c r="H314" s="742">
        <v>10050000</v>
      </c>
      <c r="I314" s="607" t="s">
        <v>18</v>
      </c>
      <c r="J314" s="607">
        <v>2023</v>
      </c>
      <c r="K314" s="607">
        <v>2030</v>
      </c>
      <c r="L314" s="608" t="s">
        <v>1235</v>
      </c>
      <c r="M314" s="607">
        <v>128</v>
      </c>
      <c r="Q314" s="599" t="s">
        <v>1219</v>
      </c>
      <c r="R314" s="599"/>
    </row>
    <row r="315" spans="1:18" ht="27.6" customHeight="1">
      <c r="A315" s="607">
        <v>5</v>
      </c>
      <c r="B315" s="607" t="s">
        <v>15</v>
      </c>
      <c r="C315" s="607" t="s">
        <v>1351</v>
      </c>
      <c r="D315" s="607" t="s">
        <v>19</v>
      </c>
      <c r="E315" s="607" t="s">
        <v>1368</v>
      </c>
      <c r="F315" s="607" t="s">
        <v>17</v>
      </c>
      <c r="G315" s="607"/>
      <c r="H315" s="742">
        <v>8000000</v>
      </c>
      <c r="I315" s="607" t="s">
        <v>18</v>
      </c>
      <c r="J315" s="607">
        <v>2026</v>
      </c>
      <c r="K315" s="607">
        <v>2030</v>
      </c>
      <c r="L315" s="608" t="s">
        <v>20</v>
      </c>
      <c r="M315" s="607">
        <v>128</v>
      </c>
      <c r="Q315" s="599" t="s">
        <v>1219</v>
      </c>
      <c r="R315" s="599"/>
    </row>
    <row r="316" spans="1:18" ht="27.6" customHeight="1">
      <c r="A316" s="607">
        <v>5</v>
      </c>
      <c r="B316" s="607" t="s">
        <v>15</v>
      </c>
      <c r="C316" s="607" t="s">
        <v>1350</v>
      </c>
      <c r="D316" s="607" t="s">
        <v>19</v>
      </c>
      <c r="E316" s="607" t="s">
        <v>1368</v>
      </c>
      <c r="F316" s="607" t="s">
        <v>17</v>
      </c>
      <c r="G316" s="607"/>
      <c r="H316" s="742">
        <v>4500000</v>
      </c>
      <c r="I316" s="607" t="s">
        <v>18</v>
      </c>
      <c r="J316" s="607">
        <v>2023</v>
      </c>
      <c r="K316" s="607">
        <v>2024</v>
      </c>
      <c r="L316" s="608" t="s">
        <v>20</v>
      </c>
      <c r="M316" s="607">
        <v>128</v>
      </c>
      <c r="Q316" s="599" t="s">
        <v>1219</v>
      </c>
      <c r="R316" s="599"/>
    </row>
    <row r="317" spans="1:18" ht="27.6" customHeight="1">
      <c r="A317" s="607">
        <v>6</v>
      </c>
      <c r="B317" s="607" t="s">
        <v>15</v>
      </c>
      <c r="C317" s="607" t="s">
        <v>1352</v>
      </c>
      <c r="D317" s="607" t="s">
        <v>19</v>
      </c>
      <c r="E317" s="607" t="s">
        <v>1368</v>
      </c>
      <c r="F317" s="607" t="s">
        <v>17</v>
      </c>
      <c r="G317" s="607"/>
      <c r="H317" s="742">
        <v>8000000</v>
      </c>
      <c r="I317" s="607" t="s">
        <v>18</v>
      </c>
      <c r="J317" s="607">
        <v>2026</v>
      </c>
      <c r="K317" s="607">
        <v>2030</v>
      </c>
      <c r="L317" s="608" t="s">
        <v>20</v>
      </c>
      <c r="M317" s="607">
        <v>123</v>
      </c>
      <c r="Q317" s="599" t="s">
        <v>1219</v>
      </c>
      <c r="R317" s="599"/>
    </row>
    <row r="318" spans="1:18" ht="27.6" customHeight="1">
      <c r="A318" s="607">
        <v>7</v>
      </c>
      <c r="B318" s="607" t="s">
        <v>15</v>
      </c>
      <c r="C318" s="607" t="s">
        <v>1353</v>
      </c>
      <c r="D318" s="607" t="s">
        <v>19</v>
      </c>
      <c r="E318" s="607" t="s">
        <v>1368</v>
      </c>
      <c r="F318" s="607" t="s">
        <v>17</v>
      </c>
      <c r="G318" s="607"/>
      <c r="H318" s="742">
        <v>2200000</v>
      </c>
      <c r="I318" s="607" t="s">
        <v>18</v>
      </c>
      <c r="J318" s="607">
        <v>2026</v>
      </c>
      <c r="K318" s="607">
        <v>2030</v>
      </c>
      <c r="L318" s="608" t="s">
        <v>1235</v>
      </c>
      <c r="M318" s="607">
        <v>118</v>
      </c>
      <c r="Q318" s="599" t="s">
        <v>1219</v>
      </c>
      <c r="R318" s="599"/>
    </row>
    <row r="319" spans="1:18" ht="27.6" customHeight="1">
      <c r="A319" s="607">
        <v>7</v>
      </c>
      <c r="B319" s="607" t="s">
        <v>15</v>
      </c>
      <c r="C319" s="607" t="s">
        <v>1354</v>
      </c>
      <c r="D319" s="607" t="s">
        <v>19</v>
      </c>
      <c r="E319" s="607" t="s">
        <v>1368</v>
      </c>
      <c r="F319" s="607" t="s">
        <v>17</v>
      </c>
      <c r="G319" s="607"/>
      <c r="H319" s="742">
        <v>860000</v>
      </c>
      <c r="I319" s="607" t="s">
        <v>18</v>
      </c>
      <c r="J319" s="607">
        <v>2026</v>
      </c>
      <c r="K319" s="607">
        <v>2030</v>
      </c>
      <c r="L319" s="608" t="s">
        <v>1235</v>
      </c>
      <c r="M319" s="607">
        <v>118</v>
      </c>
      <c r="Q319" s="599" t="s">
        <v>1219</v>
      </c>
      <c r="R319" s="599"/>
    </row>
    <row r="320" spans="1:18" ht="27.6" customHeight="1">
      <c r="A320" s="607">
        <v>8</v>
      </c>
      <c r="B320" s="607" t="s">
        <v>15</v>
      </c>
      <c r="C320" s="607" t="s">
        <v>31</v>
      </c>
      <c r="D320" s="607" t="s">
        <v>19</v>
      </c>
      <c r="E320" s="607" t="s">
        <v>1368</v>
      </c>
      <c r="F320" s="607" t="s">
        <v>21</v>
      </c>
      <c r="G320" s="607"/>
      <c r="H320" s="742">
        <v>3408000</v>
      </c>
      <c r="I320" s="607" t="s">
        <v>18</v>
      </c>
      <c r="J320" s="607">
        <v>2023</v>
      </c>
      <c r="K320" s="607">
        <v>2024</v>
      </c>
      <c r="L320" s="608" t="s">
        <v>20</v>
      </c>
      <c r="M320" s="607">
        <v>117</v>
      </c>
      <c r="Q320" s="599" t="s">
        <v>1219</v>
      </c>
      <c r="R320" s="599"/>
    </row>
    <row r="321" spans="1:18" ht="27.6" customHeight="1">
      <c r="A321" s="607">
        <v>9</v>
      </c>
      <c r="B321" s="607" t="s">
        <v>15</v>
      </c>
      <c r="C321" s="607" t="s">
        <v>1358</v>
      </c>
      <c r="D321" s="607" t="s">
        <v>19</v>
      </c>
      <c r="E321" s="607" t="s">
        <v>16</v>
      </c>
      <c r="F321" s="607" t="s">
        <v>17</v>
      </c>
      <c r="G321" s="607"/>
      <c r="H321" s="742">
        <v>10000000</v>
      </c>
      <c r="I321" s="607" t="s">
        <v>18</v>
      </c>
      <c r="J321" s="607">
        <v>2021</v>
      </c>
      <c r="K321" s="607">
        <v>2030</v>
      </c>
      <c r="L321" s="608" t="s">
        <v>20</v>
      </c>
      <c r="M321" s="607">
        <v>108</v>
      </c>
      <c r="Q321" s="599" t="s">
        <v>1219</v>
      </c>
      <c r="R321" s="599"/>
    </row>
    <row r="322" spans="1:18" ht="27.6" customHeight="1">
      <c r="A322" s="607">
        <v>9</v>
      </c>
      <c r="B322" s="607" t="s">
        <v>15</v>
      </c>
      <c r="C322" s="607" t="s">
        <v>1359</v>
      </c>
      <c r="D322" s="607" t="s">
        <v>19</v>
      </c>
      <c r="E322" s="607" t="s">
        <v>1368</v>
      </c>
      <c r="F322" s="607" t="s">
        <v>17</v>
      </c>
      <c r="G322" s="607"/>
      <c r="H322" s="742">
        <v>6570000</v>
      </c>
      <c r="I322" s="607" t="s">
        <v>18</v>
      </c>
      <c r="J322" s="607">
        <v>2022</v>
      </c>
      <c r="K322" s="607">
        <v>2025</v>
      </c>
      <c r="L322" s="608" t="s">
        <v>20</v>
      </c>
      <c r="M322" s="607">
        <v>108</v>
      </c>
      <c r="Q322" s="599" t="s">
        <v>1219</v>
      </c>
      <c r="R322" s="599"/>
    </row>
    <row r="323" spans="1:18" ht="27.6" customHeight="1">
      <c r="A323" s="607">
        <v>9</v>
      </c>
      <c r="B323" s="607" t="s">
        <v>15</v>
      </c>
      <c r="C323" s="607" t="s">
        <v>1360</v>
      </c>
      <c r="D323" s="607" t="s">
        <v>19</v>
      </c>
      <c r="E323" s="607" t="s">
        <v>1368</v>
      </c>
      <c r="F323" s="607" t="s">
        <v>17</v>
      </c>
      <c r="G323" s="607"/>
      <c r="H323" s="742">
        <v>4560000</v>
      </c>
      <c r="I323" s="607" t="s">
        <v>18</v>
      </c>
      <c r="J323" s="607">
        <v>2022</v>
      </c>
      <c r="K323" s="607">
        <v>2023</v>
      </c>
      <c r="L323" s="608" t="s">
        <v>20</v>
      </c>
      <c r="M323" s="607">
        <v>108</v>
      </c>
      <c r="Q323" s="599" t="s">
        <v>1219</v>
      </c>
      <c r="R323" s="599"/>
    </row>
    <row r="324" spans="1:18" ht="27.6" customHeight="1">
      <c r="A324" s="607">
        <v>10</v>
      </c>
      <c r="B324" s="607" t="s">
        <v>15</v>
      </c>
      <c r="C324" s="607" t="s">
        <v>1361</v>
      </c>
      <c r="D324" s="607" t="s">
        <v>19</v>
      </c>
      <c r="E324" s="607" t="s">
        <v>1368</v>
      </c>
      <c r="F324" s="607" t="s">
        <v>17</v>
      </c>
      <c r="G324" s="607"/>
      <c r="H324" s="742">
        <v>5100000</v>
      </c>
      <c r="I324" s="607" t="s">
        <v>18</v>
      </c>
      <c r="J324" s="607">
        <v>2023</v>
      </c>
      <c r="K324" s="607">
        <v>2025</v>
      </c>
      <c r="L324" s="608" t="s">
        <v>20</v>
      </c>
      <c r="M324" s="607">
        <v>98</v>
      </c>
      <c r="Q324" s="599" t="s">
        <v>1219</v>
      </c>
      <c r="R324" s="599"/>
    </row>
    <row r="325" spans="1:18" ht="27.6" customHeight="1">
      <c r="A325" s="607">
        <v>11</v>
      </c>
      <c r="B325" s="607" t="s">
        <v>15</v>
      </c>
      <c r="C325" s="607" t="s">
        <v>1363</v>
      </c>
      <c r="D325" s="607" t="s">
        <v>19</v>
      </c>
      <c r="E325" s="607" t="s">
        <v>1368</v>
      </c>
      <c r="F325" s="607" t="s">
        <v>17</v>
      </c>
      <c r="G325" s="607"/>
      <c r="H325" s="742">
        <v>4500000</v>
      </c>
      <c r="I325" s="607" t="s">
        <v>18</v>
      </c>
      <c r="J325" s="607">
        <v>2026</v>
      </c>
      <c r="K325" s="607">
        <v>2030</v>
      </c>
      <c r="L325" s="608" t="s">
        <v>1235</v>
      </c>
      <c r="M325" s="607">
        <v>83</v>
      </c>
      <c r="Q325" s="599" t="s">
        <v>1219</v>
      </c>
      <c r="R325" s="599"/>
    </row>
    <row r="326" spans="1:18" ht="27.6" customHeight="1">
      <c r="A326" s="607">
        <v>11</v>
      </c>
      <c r="B326" s="607" t="s">
        <v>15</v>
      </c>
      <c r="C326" s="607" t="s">
        <v>1362</v>
      </c>
      <c r="D326" s="607" t="s">
        <v>19</v>
      </c>
      <c r="E326" s="607" t="s">
        <v>1368</v>
      </c>
      <c r="F326" s="607" t="s">
        <v>17</v>
      </c>
      <c r="G326" s="607"/>
      <c r="H326" s="742">
        <v>4160000</v>
      </c>
      <c r="I326" s="607" t="s">
        <v>18</v>
      </c>
      <c r="J326" s="607">
        <v>2023</v>
      </c>
      <c r="K326" s="607">
        <v>2030</v>
      </c>
      <c r="L326" s="608" t="s">
        <v>20</v>
      </c>
      <c r="M326" s="607">
        <v>83</v>
      </c>
      <c r="Q326" s="599" t="s">
        <v>1219</v>
      </c>
      <c r="R326" s="599"/>
    </row>
    <row r="327" spans="1:18" ht="27.6" customHeight="1">
      <c r="A327" s="607">
        <v>11</v>
      </c>
      <c r="B327" s="607" t="s">
        <v>15</v>
      </c>
      <c r="C327" s="607" t="s">
        <v>1365</v>
      </c>
      <c r="D327" s="607" t="s">
        <v>19</v>
      </c>
      <c r="E327" s="607" t="s">
        <v>1368</v>
      </c>
      <c r="F327" s="607" t="s">
        <v>17</v>
      </c>
      <c r="G327" s="607"/>
      <c r="H327" s="742">
        <v>2500000</v>
      </c>
      <c r="I327" s="607" t="s">
        <v>18</v>
      </c>
      <c r="J327" s="607">
        <v>2026</v>
      </c>
      <c r="K327" s="607">
        <v>2030</v>
      </c>
      <c r="L327" s="608" t="s">
        <v>1235</v>
      </c>
      <c r="M327" s="607">
        <v>83</v>
      </c>
      <c r="Q327" s="599" t="s">
        <v>1219</v>
      </c>
      <c r="R327" s="599"/>
    </row>
    <row r="328" spans="1:18" ht="27.6" customHeight="1">
      <c r="A328" s="607">
        <v>11</v>
      </c>
      <c r="B328" s="607" t="s">
        <v>15</v>
      </c>
      <c r="C328" s="607" t="s">
        <v>1364</v>
      </c>
      <c r="D328" s="607" t="s">
        <v>19</v>
      </c>
      <c r="E328" s="607" t="s">
        <v>1368</v>
      </c>
      <c r="F328" s="607" t="s">
        <v>17</v>
      </c>
      <c r="G328" s="607"/>
      <c r="H328" s="742">
        <v>2000000</v>
      </c>
      <c r="I328" s="607" t="s">
        <v>18</v>
      </c>
      <c r="J328" s="607">
        <v>2023</v>
      </c>
      <c r="K328" s="607">
        <v>2024</v>
      </c>
      <c r="L328" s="608" t="s">
        <v>1235</v>
      </c>
      <c r="M328" s="607">
        <v>83</v>
      </c>
      <c r="Q328" s="599" t="s">
        <v>1219</v>
      </c>
      <c r="R328" s="599"/>
    </row>
    <row r="329" spans="1:18" ht="27.6" customHeight="1">
      <c r="A329" s="607">
        <v>12</v>
      </c>
      <c r="B329" s="607" t="s">
        <v>15</v>
      </c>
      <c r="C329" s="607" t="s">
        <v>1366</v>
      </c>
      <c r="D329" s="607" t="s">
        <v>19</v>
      </c>
      <c r="E329" s="607" t="s">
        <v>1368</v>
      </c>
      <c r="F329" s="607" t="s">
        <v>17</v>
      </c>
      <c r="G329" s="607"/>
      <c r="H329" s="742">
        <v>29801117</v>
      </c>
      <c r="I329" s="607" t="s">
        <v>18</v>
      </c>
      <c r="J329" s="607">
        <v>2024</v>
      </c>
      <c r="K329" s="607">
        <v>2030</v>
      </c>
      <c r="L329" s="608" t="s">
        <v>20</v>
      </c>
      <c r="M329" s="607">
        <v>77</v>
      </c>
      <c r="Q329" s="599" t="s">
        <v>1219</v>
      </c>
      <c r="R329" s="599"/>
    </row>
    <row r="330" spans="1:18" ht="27.6" customHeight="1">
      <c r="A330" s="607">
        <v>13</v>
      </c>
      <c r="B330" s="607" t="s">
        <v>15</v>
      </c>
      <c r="C330" s="607" t="s">
        <v>1367</v>
      </c>
      <c r="D330" s="607" t="s">
        <v>19</v>
      </c>
      <c r="E330" s="607" t="s">
        <v>1368</v>
      </c>
      <c r="F330" s="607" t="s">
        <v>17</v>
      </c>
      <c r="G330" s="607"/>
      <c r="H330" s="742">
        <v>3200000</v>
      </c>
      <c r="I330" s="607" t="s">
        <v>18</v>
      </c>
      <c r="J330" s="607">
        <v>2026</v>
      </c>
      <c r="K330" s="607">
        <v>2030</v>
      </c>
      <c r="L330" s="608" t="s">
        <v>20</v>
      </c>
      <c r="M330" s="607">
        <v>72</v>
      </c>
      <c r="Q330" s="599" t="s">
        <v>1219</v>
      </c>
      <c r="R330" s="599"/>
    </row>
    <row r="331" spans="1:18" ht="27.6" customHeight="1">
      <c r="A331" s="607">
        <v>14</v>
      </c>
      <c r="B331" s="607" t="s">
        <v>15</v>
      </c>
      <c r="C331" s="749" t="s">
        <v>2127</v>
      </c>
      <c r="D331" s="607" t="s">
        <v>19</v>
      </c>
      <c r="E331" s="607" t="s">
        <v>1368</v>
      </c>
      <c r="F331" s="607" t="s">
        <v>17</v>
      </c>
      <c r="G331" s="607"/>
      <c r="H331" s="735">
        <v>15500000</v>
      </c>
      <c r="I331" s="607" t="s">
        <v>18</v>
      </c>
      <c r="J331" s="607">
        <v>2024</v>
      </c>
      <c r="K331" s="607">
        <v>2026</v>
      </c>
      <c r="L331" s="750" t="s">
        <v>1222</v>
      </c>
      <c r="M331" s="607">
        <v>63</v>
      </c>
      <c r="Q331" s="599" t="s">
        <v>1219</v>
      </c>
      <c r="R331" s="599"/>
    </row>
    <row r="332" spans="1:18" ht="27.6" customHeight="1">
      <c r="A332" s="607">
        <v>14</v>
      </c>
      <c r="B332" s="607" t="s">
        <v>15</v>
      </c>
      <c r="C332" s="751" t="s">
        <v>2130</v>
      </c>
      <c r="D332" s="607" t="s">
        <v>19</v>
      </c>
      <c r="E332" s="607" t="s">
        <v>1368</v>
      </c>
      <c r="F332" s="607" t="s">
        <v>17</v>
      </c>
      <c r="G332" s="607"/>
      <c r="H332" s="735">
        <v>1319700</v>
      </c>
      <c r="I332" s="607" t="s">
        <v>18</v>
      </c>
      <c r="J332" s="607">
        <v>2025</v>
      </c>
      <c r="K332" s="607">
        <v>2028</v>
      </c>
      <c r="L332" s="750" t="s">
        <v>1222</v>
      </c>
      <c r="M332" s="607">
        <v>63</v>
      </c>
      <c r="Q332" s="599" t="s">
        <v>1219</v>
      </c>
      <c r="R332" s="599"/>
    </row>
    <row r="333" spans="1:18" ht="27.6" customHeight="1">
      <c r="A333" s="607">
        <v>14</v>
      </c>
      <c r="B333" s="607" t="s">
        <v>15</v>
      </c>
      <c r="C333" s="749" t="s">
        <v>2129</v>
      </c>
      <c r="D333" s="607" t="s">
        <v>19</v>
      </c>
      <c r="E333" s="607" t="s">
        <v>1368</v>
      </c>
      <c r="F333" s="607" t="s">
        <v>17</v>
      </c>
      <c r="G333" s="607"/>
      <c r="H333" s="735">
        <v>231000</v>
      </c>
      <c r="I333" s="607" t="s">
        <v>18</v>
      </c>
      <c r="J333" s="607">
        <v>2024</v>
      </c>
      <c r="K333" s="607">
        <v>2026</v>
      </c>
      <c r="L333" s="750" t="s">
        <v>1222</v>
      </c>
      <c r="M333" s="607">
        <v>63</v>
      </c>
      <c r="Q333" s="599" t="s">
        <v>1219</v>
      </c>
      <c r="R333" s="599"/>
    </row>
    <row r="334" spans="1:18" ht="27.6" customHeight="1">
      <c r="A334" s="607">
        <v>14</v>
      </c>
      <c r="B334" s="607" t="s">
        <v>15</v>
      </c>
      <c r="C334" s="749" t="s">
        <v>2128</v>
      </c>
      <c r="D334" s="607" t="s">
        <v>19</v>
      </c>
      <c r="E334" s="607" t="s">
        <v>1368</v>
      </c>
      <c r="F334" s="607" t="s">
        <v>17</v>
      </c>
      <c r="G334" s="607"/>
      <c r="H334" s="735">
        <v>117000</v>
      </c>
      <c r="I334" s="607" t="s">
        <v>18</v>
      </c>
      <c r="J334" s="607">
        <v>2024</v>
      </c>
      <c r="K334" s="607">
        <v>2026</v>
      </c>
      <c r="L334" s="750" t="s">
        <v>1222</v>
      </c>
      <c r="M334" s="607">
        <v>63</v>
      </c>
      <c r="Q334" s="599" t="s">
        <v>1219</v>
      </c>
      <c r="R334" s="599"/>
    </row>
    <row r="335" spans="1:18" ht="27.6" customHeight="1">
      <c r="A335" s="607">
        <v>14</v>
      </c>
      <c r="B335" s="607" t="s">
        <v>15</v>
      </c>
      <c r="C335" s="751" t="s">
        <v>2131</v>
      </c>
      <c r="D335" s="607" t="s">
        <v>19</v>
      </c>
      <c r="E335" s="607" t="s">
        <v>16</v>
      </c>
      <c r="F335" s="607" t="s">
        <v>17</v>
      </c>
      <c r="G335" s="607"/>
      <c r="H335" s="735">
        <v>83400</v>
      </c>
      <c r="I335" s="607" t="s">
        <v>18</v>
      </c>
      <c r="J335" s="607">
        <v>2022</v>
      </c>
      <c r="K335" s="607">
        <v>2022</v>
      </c>
      <c r="L335" s="608" t="s">
        <v>1235</v>
      </c>
      <c r="M335" s="607">
        <v>63</v>
      </c>
      <c r="Q335" s="599" t="s">
        <v>1219</v>
      </c>
      <c r="R335" s="599"/>
    </row>
    <row r="336" spans="1:18" ht="27.6" customHeight="1">
      <c r="A336" s="607">
        <v>15</v>
      </c>
      <c r="B336" s="607" t="s">
        <v>15</v>
      </c>
      <c r="C336" s="751" t="s">
        <v>2132</v>
      </c>
      <c r="D336" s="607" t="s">
        <v>19</v>
      </c>
      <c r="E336" s="607" t="s">
        <v>1368</v>
      </c>
      <c r="F336" s="607" t="s">
        <v>17</v>
      </c>
      <c r="G336" s="607"/>
      <c r="H336" s="735">
        <v>2000000</v>
      </c>
      <c r="I336" s="607" t="s">
        <v>18</v>
      </c>
      <c r="J336" s="607">
        <v>2025</v>
      </c>
      <c r="K336" s="607">
        <v>2026</v>
      </c>
      <c r="L336" s="750" t="s">
        <v>2133</v>
      </c>
      <c r="M336" s="607">
        <v>42</v>
      </c>
      <c r="Q336" s="599" t="s">
        <v>1219</v>
      </c>
      <c r="R336" s="599"/>
    </row>
    <row r="337" spans="1:18" ht="27.6" customHeight="1">
      <c r="A337" s="607">
        <v>15</v>
      </c>
      <c r="B337" s="607" t="s">
        <v>15</v>
      </c>
      <c r="C337" s="751" t="s">
        <v>2134</v>
      </c>
      <c r="D337" s="607" t="s">
        <v>19</v>
      </c>
      <c r="E337" s="607" t="s">
        <v>16</v>
      </c>
      <c r="F337" s="607" t="s">
        <v>17</v>
      </c>
      <c r="G337" s="607"/>
      <c r="H337" s="735">
        <v>1000000</v>
      </c>
      <c r="I337" s="607" t="s">
        <v>18</v>
      </c>
      <c r="J337" s="607">
        <v>2024</v>
      </c>
      <c r="K337" s="607">
        <v>2026</v>
      </c>
      <c r="L337" s="752" t="s">
        <v>2135</v>
      </c>
      <c r="M337" s="607">
        <v>42</v>
      </c>
      <c r="Q337" s="599" t="s">
        <v>1219</v>
      </c>
      <c r="R337" s="599"/>
    </row>
    <row r="338" spans="1:18" ht="27.6" customHeight="1">
      <c r="A338" s="615">
        <v>1</v>
      </c>
      <c r="B338" s="615" t="s">
        <v>15</v>
      </c>
      <c r="C338" s="615" t="s">
        <v>1370</v>
      </c>
      <c r="D338" s="615" t="s">
        <v>22</v>
      </c>
      <c r="E338" s="615" t="s">
        <v>89</v>
      </c>
      <c r="F338" s="615" t="s">
        <v>17</v>
      </c>
      <c r="G338" s="615"/>
      <c r="H338" s="744">
        <v>1000000</v>
      </c>
      <c r="I338" s="615" t="s">
        <v>18</v>
      </c>
      <c r="J338" s="615">
        <v>2025</v>
      </c>
      <c r="K338" s="615">
        <v>2025</v>
      </c>
      <c r="L338" s="616" t="s">
        <v>1410</v>
      </c>
      <c r="M338" s="615">
        <v>103</v>
      </c>
      <c r="Q338" s="602" t="s">
        <v>1219</v>
      </c>
      <c r="R338" s="602"/>
    </row>
    <row r="339" spans="1:18" ht="27.6" customHeight="1">
      <c r="A339" s="615">
        <v>1</v>
      </c>
      <c r="B339" s="615" t="s">
        <v>15</v>
      </c>
      <c r="C339" s="615" t="s">
        <v>1371</v>
      </c>
      <c r="D339" s="615" t="s">
        <v>22</v>
      </c>
      <c r="E339" s="615" t="s">
        <v>89</v>
      </c>
      <c r="F339" s="615" t="s">
        <v>17</v>
      </c>
      <c r="G339" s="615"/>
      <c r="H339" s="744">
        <v>200000</v>
      </c>
      <c r="I339" s="615" t="s">
        <v>18</v>
      </c>
      <c r="J339" s="615">
        <v>2023</v>
      </c>
      <c r="K339" s="615">
        <v>2023</v>
      </c>
      <c r="L339" s="616" t="s">
        <v>1410</v>
      </c>
      <c r="M339" s="615">
        <v>103</v>
      </c>
      <c r="Q339" s="602" t="s">
        <v>1219</v>
      </c>
      <c r="R339" s="602"/>
    </row>
    <row r="340" spans="1:18" ht="27.6" customHeight="1">
      <c r="A340" s="615">
        <v>1</v>
      </c>
      <c r="B340" s="615" t="s">
        <v>15</v>
      </c>
      <c r="C340" s="615" t="s">
        <v>1378</v>
      </c>
      <c r="D340" s="615" t="s">
        <v>22</v>
      </c>
      <c r="E340" s="615" t="s">
        <v>89</v>
      </c>
      <c r="F340" s="615" t="s">
        <v>17</v>
      </c>
      <c r="G340" s="615"/>
      <c r="H340" s="744">
        <v>200000</v>
      </c>
      <c r="I340" s="615" t="s">
        <v>18</v>
      </c>
      <c r="J340" s="615">
        <v>2023</v>
      </c>
      <c r="K340" s="615">
        <v>2023</v>
      </c>
      <c r="L340" s="616" t="s">
        <v>1411</v>
      </c>
      <c r="M340" s="615">
        <v>103</v>
      </c>
      <c r="Q340" s="602" t="s">
        <v>1219</v>
      </c>
      <c r="R340" s="602"/>
    </row>
    <row r="341" spans="1:18" ht="27.6" customHeight="1">
      <c r="A341" s="615">
        <v>2</v>
      </c>
      <c r="B341" s="615" t="s">
        <v>15</v>
      </c>
      <c r="C341" s="615" t="s">
        <v>1380</v>
      </c>
      <c r="D341" s="615" t="s">
        <v>22</v>
      </c>
      <c r="E341" s="615" t="s">
        <v>89</v>
      </c>
      <c r="F341" s="615" t="s">
        <v>17</v>
      </c>
      <c r="G341" s="615"/>
      <c r="H341" s="744">
        <v>1500000</v>
      </c>
      <c r="I341" s="615" t="s">
        <v>18</v>
      </c>
      <c r="J341" s="615">
        <v>2026</v>
      </c>
      <c r="K341" s="615">
        <v>2026</v>
      </c>
      <c r="L341" s="616" t="s">
        <v>1411</v>
      </c>
      <c r="M341" s="615">
        <v>98</v>
      </c>
      <c r="Q341" s="602" t="s">
        <v>1219</v>
      </c>
      <c r="R341" s="602"/>
    </row>
    <row r="342" spans="1:18" ht="27.6" customHeight="1">
      <c r="A342" s="615">
        <v>3</v>
      </c>
      <c r="B342" s="615" t="s">
        <v>15</v>
      </c>
      <c r="C342" s="615" t="s">
        <v>1381</v>
      </c>
      <c r="D342" s="615" t="s">
        <v>22</v>
      </c>
      <c r="E342" s="615" t="s">
        <v>89</v>
      </c>
      <c r="F342" s="615" t="s">
        <v>17</v>
      </c>
      <c r="G342" s="615"/>
      <c r="H342" s="744">
        <v>2000000</v>
      </c>
      <c r="I342" s="615" t="s">
        <v>18</v>
      </c>
      <c r="J342" s="615">
        <v>2024</v>
      </c>
      <c r="K342" s="615">
        <v>2024</v>
      </c>
      <c r="L342" s="616" t="s">
        <v>1411</v>
      </c>
      <c r="M342" s="615">
        <v>92</v>
      </c>
      <c r="Q342" s="602" t="s">
        <v>1219</v>
      </c>
      <c r="R342" s="602"/>
    </row>
    <row r="343" spans="1:18" ht="27.6" customHeight="1">
      <c r="A343" s="615">
        <v>4</v>
      </c>
      <c r="B343" s="615" t="s">
        <v>15</v>
      </c>
      <c r="C343" s="616" t="s">
        <v>2138</v>
      </c>
      <c r="D343" s="615" t="s">
        <v>22</v>
      </c>
      <c r="E343" s="615"/>
      <c r="F343" s="615" t="s">
        <v>17</v>
      </c>
      <c r="G343" s="615"/>
      <c r="H343" s="744">
        <v>100000</v>
      </c>
      <c r="I343" s="615" t="s">
        <v>18</v>
      </c>
      <c r="J343" s="615">
        <v>2024</v>
      </c>
      <c r="K343" s="615">
        <v>2024</v>
      </c>
      <c r="L343" s="616" t="s">
        <v>1237</v>
      </c>
      <c r="M343" s="615">
        <v>88</v>
      </c>
      <c r="Q343" s="602" t="s">
        <v>1219</v>
      </c>
      <c r="R343" s="602"/>
    </row>
    <row r="344" spans="1:18" ht="27.6" customHeight="1">
      <c r="A344" s="615">
        <v>4</v>
      </c>
      <c r="B344" s="615" t="s">
        <v>15</v>
      </c>
      <c r="C344" s="616" t="s">
        <v>2139</v>
      </c>
      <c r="D344" s="615" t="s">
        <v>22</v>
      </c>
      <c r="E344" s="615"/>
      <c r="F344" s="615" t="s">
        <v>17</v>
      </c>
      <c r="G344" s="615"/>
      <c r="H344" s="744">
        <v>100000</v>
      </c>
      <c r="I344" s="615" t="s">
        <v>18</v>
      </c>
      <c r="J344" s="615">
        <v>2025</v>
      </c>
      <c r="K344" s="615">
        <v>2025</v>
      </c>
      <c r="L344" s="616" t="s">
        <v>1237</v>
      </c>
      <c r="M344" s="615">
        <v>88</v>
      </c>
      <c r="Q344" s="602" t="s">
        <v>1219</v>
      </c>
      <c r="R344" s="602"/>
    </row>
    <row r="345" spans="1:18" ht="27.6" customHeight="1">
      <c r="A345" s="615">
        <v>4</v>
      </c>
      <c r="B345" s="615" t="s">
        <v>15</v>
      </c>
      <c r="C345" s="616" t="s">
        <v>2140</v>
      </c>
      <c r="D345" s="615" t="s">
        <v>22</v>
      </c>
      <c r="E345" s="615"/>
      <c r="F345" s="615" t="s">
        <v>17</v>
      </c>
      <c r="G345" s="615"/>
      <c r="H345" s="744">
        <v>100000</v>
      </c>
      <c r="I345" s="615" t="s">
        <v>18</v>
      </c>
      <c r="J345" s="615">
        <v>2026</v>
      </c>
      <c r="K345" s="615">
        <v>2026</v>
      </c>
      <c r="L345" s="616" t="s">
        <v>1237</v>
      </c>
      <c r="M345" s="615">
        <v>88</v>
      </c>
      <c r="Q345" s="602" t="s">
        <v>1219</v>
      </c>
      <c r="R345" s="602"/>
    </row>
    <row r="346" spans="1:18" ht="27.6" customHeight="1">
      <c r="A346" s="615">
        <v>5</v>
      </c>
      <c r="B346" s="615" t="s">
        <v>15</v>
      </c>
      <c r="C346" s="615" t="s">
        <v>1400</v>
      </c>
      <c r="D346" s="615" t="s">
        <v>22</v>
      </c>
      <c r="E346" s="615" t="s">
        <v>89</v>
      </c>
      <c r="F346" s="615" t="s">
        <v>17</v>
      </c>
      <c r="G346" s="615"/>
      <c r="H346" s="744">
        <v>1800000</v>
      </c>
      <c r="I346" s="615" t="s">
        <v>18</v>
      </c>
      <c r="J346" s="615">
        <v>2023</v>
      </c>
      <c r="K346" s="615">
        <v>2025</v>
      </c>
      <c r="L346" s="616" t="s">
        <v>1410</v>
      </c>
      <c r="M346" s="615">
        <v>73</v>
      </c>
      <c r="N346" s="9"/>
      <c r="O346" s="9"/>
      <c r="P346" s="9"/>
      <c r="Q346" s="602" t="s">
        <v>1219</v>
      </c>
      <c r="R346" s="602"/>
    </row>
    <row r="347" spans="1:18" ht="27.6" customHeight="1">
      <c r="A347" s="615">
        <v>5</v>
      </c>
      <c r="B347" s="615" t="s">
        <v>15</v>
      </c>
      <c r="C347" s="615" t="s">
        <v>1405</v>
      </c>
      <c r="D347" s="615" t="s">
        <v>22</v>
      </c>
      <c r="E347" s="615" t="s">
        <v>89</v>
      </c>
      <c r="F347" s="615" t="s">
        <v>17</v>
      </c>
      <c r="G347" s="615"/>
      <c r="H347" s="744">
        <v>1500000</v>
      </c>
      <c r="I347" s="615" t="s">
        <v>18</v>
      </c>
      <c r="J347" s="615">
        <v>2024</v>
      </c>
      <c r="K347" s="615">
        <v>2024</v>
      </c>
      <c r="L347" s="616" t="s">
        <v>1237</v>
      </c>
      <c r="M347" s="615">
        <v>73</v>
      </c>
      <c r="Q347" s="602" t="s">
        <v>1219</v>
      </c>
      <c r="R347" s="602"/>
    </row>
    <row r="348" spans="1:18" ht="27.6" customHeight="1">
      <c r="A348" s="615">
        <v>5</v>
      </c>
      <c r="B348" s="615" t="s">
        <v>15</v>
      </c>
      <c r="C348" s="615" t="s">
        <v>1404</v>
      </c>
      <c r="D348" s="615" t="s">
        <v>22</v>
      </c>
      <c r="E348" s="615" t="s">
        <v>89</v>
      </c>
      <c r="F348" s="615" t="s">
        <v>17</v>
      </c>
      <c r="G348" s="615"/>
      <c r="H348" s="744">
        <v>1200000</v>
      </c>
      <c r="I348" s="615" t="s">
        <v>18</v>
      </c>
      <c r="J348" s="615">
        <v>2024</v>
      </c>
      <c r="K348" s="615">
        <v>2025</v>
      </c>
      <c r="L348" s="616" t="s">
        <v>1237</v>
      </c>
      <c r="M348" s="615">
        <v>73</v>
      </c>
      <c r="Q348" s="602" t="s">
        <v>1219</v>
      </c>
      <c r="R348" s="602"/>
    </row>
    <row r="349" spans="1:18" ht="27.6" customHeight="1">
      <c r="A349" s="615">
        <v>5</v>
      </c>
      <c r="B349" s="615" t="s">
        <v>15</v>
      </c>
      <c r="C349" s="615" t="s">
        <v>1401</v>
      </c>
      <c r="D349" s="615" t="s">
        <v>22</v>
      </c>
      <c r="E349" s="615" t="s">
        <v>89</v>
      </c>
      <c r="F349" s="615" t="s">
        <v>17</v>
      </c>
      <c r="G349" s="615"/>
      <c r="H349" s="744">
        <v>250000</v>
      </c>
      <c r="I349" s="615" t="s">
        <v>18</v>
      </c>
      <c r="J349" s="615">
        <v>2022</v>
      </c>
      <c r="K349" s="615">
        <v>2023</v>
      </c>
      <c r="L349" s="616" t="s">
        <v>1410</v>
      </c>
      <c r="M349" s="615">
        <v>73</v>
      </c>
      <c r="Q349" s="602" t="s">
        <v>1219</v>
      </c>
      <c r="R349" s="602"/>
    </row>
    <row r="350" spans="1:18" s="9" customFormat="1" ht="27.6" customHeight="1">
      <c r="A350" s="615">
        <v>5</v>
      </c>
      <c r="B350" s="615" t="s">
        <v>15</v>
      </c>
      <c r="C350" s="615" t="s">
        <v>1379</v>
      </c>
      <c r="D350" s="615" t="s">
        <v>22</v>
      </c>
      <c r="E350" s="615" t="s">
        <v>89</v>
      </c>
      <c r="F350" s="615" t="s">
        <v>17</v>
      </c>
      <c r="G350" s="615"/>
      <c r="H350" s="744">
        <v>200000</v>
      </c>
      <c r="I350" s="615" t="s">
        <v>18</v>
      </c>
      <c r="J350" s="615">
        <v>2023</v>
      </c>
      <c r="K350" s="615">
        <v>2023</v>
      </c>
      <c r="L350" s="616" t="s">
        <v>1411</v>
      </c>
      <c r="M350" s="615">
        <v>73</v>
      </c>
      <c r="N350" s="229"/>
      <c r="O350" s="229"/>
      <c r="P350" s="229"/>
      <c r="Q350" s="602" t="s">
        <v>1219</v>
      </c>
      <c r="R350" s="602"/>
    </row>
    <row r="351" spans="1:18" s="9" customFormat="1" ht="27.6" customHeight="1">
      <c r="A351" s="615">
        <v>5</v>
      </c>
      <c r="B351" s="615" t="s">
        <v>15</v>
      </c>
      <c r="C351" s="615" t="s">
        <v>1403</v>
      </c>
      <c r="D351" s="615" t="s">
        <v>22</v>
      </c>
      <c r="E351" s="615" t="s">
        <v>89</v>
      </c>
      <c r="F351" s="615" t="s">
        <v>17</v>
      </c>
      <c r="G351" s="615"/>
      <c r="H351" s="744">
        <v>160000</v>
      </c>
      <c r="I351" s="615" t="s">
        <v>18</v>
      </c>
      <c r="J351" s="615">
        <v>2024</v>
      </c>
      <c r="K351" s="615">
        <v>2024</v>
      </c>
      <c r="L351" s="616" t="s">
        <v>1253</v>
      </c>
      <c r="M351" s="615">
        <v>73</v>
      </c>
      <c r="N351" s="229"/>
      <c r="O351" s="229"/>
      <c r="P351" s="229"/>
      <c r="Q351" s="602" t="s">
        <v>1219</v>
      </c>
      <c r="R351" s="602"/>
    </row>
    <row r="352" spans="1:18" ht="27.6" customHeight="1">
      <c r="A352" s="615">
        <v>5</v>
      </c>
      <c r="B352" s="615" t="s">
        <v>15</v>
      </c>
      <c r="C352" s="615" t="s">
        <v>1402</v>
      </c>
      <c r="D352" s="615" t="s">
        <v>22</v>
      </c>
      <c r="E352" s="615" t="s">
        <v>89</v>
      </c>
      <c r="F352" s="615" t="s">
        <v>17</v>
      </c>
      <c r="G352" s="615"/>
      <c r="H352" s="744">
        <v>60000</v>
      </c>
      <c r="I352" s="615" t="s">
        <v>18</v>
      </c>
      <c r="J352" s="615">
        <v>2022</v>
      </c>
      <c r="K352" s="615">
        <v>2022</v>
      </c>
      <c r="L352" s="616" t="s">
        <v>1253</v>
      </c>
      <c r="M352" s="615">
        <v>73</v>
      </c>
      <c r="N352" s="9"/>
      <c r="O352" s="9"/>
      <c r="P352" s="9"/>
      <c r="Q352" s="602" t="s">
        <v>1219</v>
      </c>
      <c r="R352" s="602"/>
    </row>
    <row r="353" spans="1:18" ht="27.6" customHeight="1">
      <c r="A353" s="615">
        <v>6</v>
      </c>
      <c r="B353" s="615" t="s">
        <v>15</v>
      </c>
      <c r="C353" s="616" t="s">
        <v>2141</v>
      </c>
      <c r="D353" s="615" t="s">
        <v>22</v>
      </c>
      <c r="E353" s="615"/>
      <c r="F353" s="615" t="s">
        <v>17</v>
      </c>
      <c r="G353" s="615"/>
      <c r="H353" s="744">
        <v>800000</v>
      </c>
      <c r="I353" s="615" t="s">
        <v>18</v>
      </c>
      <c r="J353" s="615">
        <v>2024</v>
      </c>
      <c r="K353" s="615">
        <v>2025</v>
      </c>
      <c r="L353" s="616" t="s">
        <v>1237</v>
      </c>
      <c r="M353" s="615">
        <v>58</v>
      </c>
      <c r="Q353" s="602" t="s">
        <v>1219</v>
      </c>
      <c r="R353" s="602"/>
    </row>
    <row r="354" spans="1:18" ht="27.6" customHeight="1">
      <c r="A354" s="617">
        <v>1</v>
      </c>
      <c r="B354" s="617" t="s">
        <v>15</v>
      </c>
      <c r="C354" s="617" t="s">
        <v>43</v>
      </c>
      <c r="D354" s="617" t="s">
        <v>1398</v>
      </c>
      <c r="E354" s="617"/>
      <c r="F354" s="617" t="s">
        <v>83</v>
      </c>
      <c r="G354" s="617"/>
      <c r="H354" s="753">
        <v>8366500</v>
      </c>
      <c r="I354" s="617" t="s">
        <v>18</v>
      </c>
      <c r="J354" s="617">
        <v>2021</v>
      </c>
      <c r="K354" s="617">
        <v>2030</v>
      </c>
      <c r="L354" s="618" t="s">
        <v>1399</v>
      </c>
      <c r="M354" s="617">
        <v>118</v>
      </c>
      <c r="Q354" s="617" t="s">
        <v>1219</v>
      </c>
      <c r="R354" s="617"/>
    </row>
    <row r="355" spans="1:18" ht="27.6" customHeight="1">
      <c r="A355" s="605">
        <v>1</v>
      </c>
      <c r="B355" s="605" t="s">
        <v>15</v>
      </c>
      <c r="C355" s="605" t="s">
        <v>1342</v>
      </c>
      <c r="D355" s="605" t="s">
        <v>1173</v>
      </c>
      <c r="E355" s="605" t="s">
        <v>16</v>
      </c>
      <c r="F355" s="605" t="s">
        <v>17</v>
      </c>
      <c r="G355" s="605"/>
      <c r="H355" s="746">
        <v>2300000</v>
      </c>
      <c r="I355" s="605" t="s">
        <v>18</v>
      </c>
      <c r="J355" s="605">
        <v>2022</v>
      </c>
      <c r="K355" s="605">
        <v>2030</v>
      </c>
      <c r="L355" s="614" t="s">
        <v>1258</v>
      </c>
      <c r="M355" s="605">
        <v>148</v>
      </c>
      <c r="Q355" s="738" t="s">
        <v>1219</v>
      </c>
      <c r="R355" s="683"/>
    </row>
    <row r="356" spans="1:18" ht="27.6" customHeight="1">
      <c r="A356" s="605">
        <v>1</v>
      </c>
      <c r="B356" s="605" t="s">
        <v>15</v>
      </c>
      <c r="C356" s="614" t="s">
        <v>1343</v>
      </c>
      <c r="D356" s="605" t="s">
        <v>1173</v>
      </c>
      <c r="E356" s="605" t="s">
        <v>1368</v>
      </c>
      <c r="F356" s="605" t="s">
        <v>17</v>
      </c>
      <c r="G356" s="605"/>
      <c r="H356" s="746">
        <v>984000</v>
      </c>
      <c r="I356" s="605" t="s">
        <v>18</v>
      </c>
      <c r="J356" s="605">
        <v>2022</v>
      </c>
      <c r="K356" s="605">
        <v>2022</v>
      </c>
      <c r="L356" s="614" t="s">
        <v>1258</v>
      </c>
      <c r="M356" s="605">
        <v>148</v>
      </c>
      <c r="Q356" s="738" t="s">
        <v>1219</v>
      </c>
      <c r="R356" s="738"/>
    </row>
    <row r="357" spans="1:18" ht="27.6" customHeight="1">
      <c r="A357" s="605">
        <v>2</v>
      </c>
      <c r="B357" s="605" t="s">
        <v>15</v>
      </c>
      <c r="C357" s="605" t="s">
        <v>1912</v>
      </c>
      <c r="D357" s="605" t="s">
        <v>1173</v>
      </c>
      <c r="E357" s="605"/>
      <c r="F357" s="605" t="s">
        <v>17</v>
      </c>
      <c r="G357" s="605"/>
      <c r="H357" s="661">
        <v>4800000</v>
      </c>
      <c r="I357" s="605" t="s">
        <v>18</v>
      </c>
      <c r="J357" s="605">
        <v>2021</v>
      </c>
      <c r="K357" s="605">
        <v>2023</v>
      </c>
      <c r="L357" s="614" t="s">
        <v>1253</v>
      </c>
      <c r="M357" s="605">
        <v>123</v>
      </c>
      <c r="Q357" s="738" t="s">
        <v>1219</v>
      </c>
      <c r="R357" s="738"/>
    </row>
    <row r="358" spans="1:18" ht="27.6" customHeight="1">
      <c r="A358" s="605">
        <v>2</v>
      </c>
      <c r="B358" s="605" t="s">
        <v>15</v>
      </c>
      <c r="C358" s="605" t="s">
        <v>1356</v>
      </c>
      <c r="D358" s="605" t="s">
        <v>1173</v>
      </c>
      <c r="E358" s="605"/>
      <c r="F358" s="605"/>
      <c r="G358" s="605"/>
      <c r="H358" s="746">
        <v>3150000</v>
      </c>
      <c r="I358" s="605" t="s">
        <v>18</v>
      </c>
      <c r="J358" s="605">
        <v>2021</v>
      </c>
      <c r="K358" s="605">
        <v>2030</v>
      </c>
      <c r="L358" s="614" t="s">
        <v>1256</v>
      </c>
      <c r="M358" s="605">
        <v>118</v>
      </c>
      <c r="Q358" s="738" t="s">
        <v>1219</v>
      </c>
      <c r="R358" s="683"/>
    </row>
    <row r="359" spans="1:18" ht="27.6" customHeight="1">
      <c r="A359" s="605">
        <v>2</v>
      </c>
      <c r="B359" s="605" t="s">
        <v>15</v>
      </c>
      <c r="C359" s="605" t="s">
        <v>1357</v>
      </c>
      <c r="D359" s="605" t="s">
        <v>1173</v>
      </c>
      <c r="E359" s="605" t="s">
        <v>16</v>
      </c>
      <c r="F359" s="605" t="s">
        <v>17</v>
      </c>
      <c r="G359" s="605"/>
      <c r="H359" s="746">
        <v>2700000</v>
      </c>
      <c r="I359" s="605" t="s">
        <v>18</v>
      </c>
      <c r="J359" s="605">
        <v>2021</v>
      </c>
      <c r="K359" s="605">
        <v>2030</v>
      </c>
      <c r="L359" s="614" t="s">
        <v>1256</v>
      </c>
      <c r="M359" s="605">
        <v>118</v>
      </c>
      <c r="Q359" s="738" t="s">
        <v>1219</v>
      </c>
      <c r="R359" s="738"/>
    </row>
    <row r="360" spans="1:18" ht="27.6" customHeight="1">
      <c r="A360" s="605">
        <v>2</v>
      </c>
      <c r="B360" s="605" t="s">
        <v>15</v>
      </c>
      <c r="C360" s="605" t="s">
        <v>1911</v>
      </c>
      <c r="D360" s="605" t="s">
        <v>1173</v>
      </c>
      <c r="E360" s="605"/>
      <c r="F360" s="605" t="s">
        <v>17</v>
      </c>
      <c r="G360" s="605"/>
      <c r="H360" s="661">
        <v>2200000</v>
      </c>
      <c r="I360" s="605" t="s">
        <v>18</v>
      </c>
      <c r="J360" s="605">
        <v>2021</v>
      </c>
      <c r="K360" s="605">
        <v>2023</v>
      </c>
      <c r="L360" s="614" t="s">
        <v>1253</v>
      </c>
      <c r="M360" s="605">
        <v>123</v>
      </c>
      <c r="Q360" s="738" t="s">
        <v>1219</v>
      </c>
      <c r="R360" s="738"/>
    </row>
    <row r="361" spans="1:18" ht="27.6" customHeight="1">
      <c r="A361" s="689">
        <v>4</v>
      </c>
      <c r="B361" s="605" t="s">
        <v>15</v>
      </c>
      <c r="C361" s="690" t="s">
        <v>2145</v>
      </c>
      <c r="D361" s="605" t="s">
        <v>1173</v>
      </c>
      <c r="E361" s="689"/>
      <c r="F361" s="605" t="s">
        <v>17</v>
      </c>
      <c r="G361" s="689"/>
      <c r="H361" s="746">
        <v>39000000</v>
      </c>
      <c r="I361" s="605" t="s">
        <v>18</v>
      </c>
      <c r="J361" s="605">
        <v>2025</v>
      </c>
      <c r="K361" s="605">
        <v>2026</v>
      </c>
      <c r="L361" s="614" t="s">
        <v>1253</v>
      </c>
      <c r="M361" s="689">
        <v>78</v>
      </c>
      <c r="Q361" s="738" t="s">
        <v>1219</v>
      </c>
      <c r="R361" s="738"/>
    </row>
    <row r="362" spans="1:18" ht="27.6" customHeight="1">
      <c r="A362" s="689">
        <v>4</v>
      </c>
      <c r="B362" s="605" t="s">
        <v>15</v>
      </c>
      <c r="C362" s="690" t="s">
        <v>2144</v>
      </c>
      <c r="D362" s="605" t="s">
        <v>1173</v>
      </c>
      <c r="E362" s="689"/>
      <c r="F362" s="605" t="s">
        <v>17</v>
      </c>
      <c r="G362" s="689"/>
      <c r="H362" s="746">
        <v>6000000</v>
      </c>
      <c r="I362" s="605" t="s">
        <v>18</v>
      </c>
      <c r="J362" s="605">
        <v>2024</v>
      </c>
      <c r="K362" s="605">
        <v>2025</v>
      </c>
      <c r="L362" s="614" t="s">
        <v>1253</v>
      </c>
      <c r="M362" s="689">
        <v>78</v>
      </c>
      <c r="Q362" s="738" t="s">
        <v>1219</v>
      </c>
      <c r="R362" s="738"/>
    </row>
    <row r="363" spans="1:18" ht="27.6" customHeight="1">
      <c r="A363" s="689">
        <v>4</v>
      </c>
      <c r="B363" s="605" t="s">
        <v>15</v>
      </c>
      <c r="C363" s="690" t="s">
        <v>2142</v>
      </c>
      <c r="D363" s="605" t="s">
        <v>1173</v>
      </c>
      <c r="E363" s="689"/>
      <c r="F363" s="605" t="s">
        <v>17</v>
      </c>
      <c r="G363" s="689"/>
      <c r="H363" s="746">
        <v>4809538</v>
      </c>
      <c r="I363" s="605" t="s">
        <v>18</v>
      </c>
      <c r="J363" s="605">
        <v>2022</v>
      </c>
      <c r="K363" s="605">
        <v>2023</v>
      </c>
      <c r="L363" s="614" t="s">
        <v>1253</v>
      </c>
      <c r="M363" s="689">
        <v>78</v>
      </c>
      <c r="Q363" s="738" t="s">
        <v>1219</v>
      </c>
      <c r="R363" s="738"/>
    </row>
    <row r="364" spans="1:18" ht="27.6" customHeight="1">
      <c r="A364" s="689">
        <v>4</v>
      </c>
      <c r="B364" s="605" t="s">
        <v>15</v>
      </c>
      <c r="C364" s="689" t="s">
        <v>2143</v>
      </c>
      <c r="D364" s="605" t="s">
        <v>1173</v>
      </c>
      <c r="E364" s="689"/>
      <c r="F364" s="605" t="s">
        <v>17</v>
      </c>
      <c r="G364" s="689"/>
      <c r="H364" s="746">
        <v>800000</v>
      </c>
      <c r="I364" s="605" t="s">
        <v>18</v>
      </c>
      <c r="J364" s="605">
        <v>2023</v>
      </c>
      <c r="K364" s="605">
        <v>2024</v>
      </c>
      <c r="L364" s="614" t="s">
        <v>1253</v>
      </c>
      <c r="M364" s="689">
        <v>78</v>
      </c>
      <c r="Q364" s="738" t="s">
        <v>1219</v>
      </c>
      <c r="R364" s="738"/>
    </row>
    <row r="365" spans="1:18" ht="27.6" customHeight="1">
      <c r="A365" s="689">
        <v>5</v>
      </c>
      <c r="B365" s="605" t="s">
        <v>15</v>
      </c>
      <c r="C365" s="689" t="s">
        <v>2148</v>
      </c>
      <c r="D365" s="605" t="s">
        <v>1173</v>
      </c>
      <c r="E365" s="689"/>
      <c r="F365" s="605" t="s">
        <v>17</v>
      </c>
      <c r="G365" s="689"/>
      <c r="H365" s="746">
        <v>10000000</v>
      </c>
      <c r="I365" s="605" t="s">
        <v>18</v>
      </c>
      <c r="J365" s="605">
        <v>2024</v>
      </c>
      <c r="K365" s="605">
        <v>2026</v>
      </c>
      <c r="L365" s="614" t="s">
        <v>1253</v>
      </c>
      <c r="M365" s="689">
        <v>58</v>
      </c>
      <c r="Q365" s="738" t="s">
        <v>1219</v>
      </c>
      <c r="R365" s="738"/>
    </row>
    <row r="366" spans="1:18" ht="27.6" customHeight="1">
      <c r="A366" s="689">
        <v>5</v>
      </c>
      <c r="B366" s="605" t="s">
        <v>15</v>
      </c>
      <c r="C366" s="690" t="s">
        <v>2147</v>
      </c>
      <c r="D366" s="605" t="s">
        <v>1173</v>
      </c>
      <c r="E366" s="689"/>
      <c r="F366" s="605" t="s">
        <v>17</v>
      </c>
      <c r="G366" s="689"/>
      <c r="H366" s="746">
        <v>7600000</v>
      </c>
      <c r="I366" s="605" t="s">
        <v>18</v>
      </c>
      <c r="J366" s="605">
        <v>2024</v>
      </c>
      <c r="K366" s="605">
        <v>2026</v>
      </c>
      <c r="L366" s="614" t="s">
        <v>1253</v>
      </c>
      <c r="M366" s="689">
        <v>58</v>
      </c>
      <c r="Q366" s="738" t="s">
        <v>1219</v>
      </c>
      <c r="R366" s="683"/>
    </row>
    <row r="367" spans="1:18" ht="27.6" customHeight="1">
      <c r="A367" s="689">
        <v>5</v>
      </c>
      <c r="B367" s="605" t="s">
        <v>15</v>
      </c>
      <c r="C367" s="690" t="s">
        <v>2150</v>
      </c>
      <c r="D367" s="605" t="s">
        <v>1173</v>
      </c>
      <c r="E367" s="689"/>
      <c r="F367" s="605" t="s">
        <v>17</v>
      </c>
      <c r="G367" s="689"/>
      <c r="H367" s="746">
        <v>2200000</v>
      </c>
      <c r="I367" s="605" t="s">
        <v>18</v>
      </c>
      <c r="J367" s="605">
        <v>2024</v>
      </c>
      <c r="K367" s="605">
        <v>2026</v>
      </c>
      <c r="L367" s="614" t="s">
        <v>1253</v>
      </c>
      <c r="M367" s="689">
        <v>58</v>
      </c>
      <c r="Q367" s="738" t="s">
        <v>1219</v>
      </c>
      <c r="R367" s="738"/>
    </row>
    <row r="368" spans="1:18" ht="27.6" customHeight="1">
      <c r="A368" s="689">
        <v>5</v>
      </c>
      <c r="B368" s="605" t="s">
        <v>15</v>
      </c>
      <c r="C368" s="689" t="s">
        <v>2149</v>
      </c>
      <c r="D368" s="605" t="s">
        <v>1173</v>
      </c>
      <c r="E368" s="689"/>
      <c r="F368" s="605" t="s">
        <v>17</v>
      </c>
      <c r="G368" s="689"/>
      <c r="H368" s="746">
        <v>570000</v>
      </c>
      <c r="I368" s="605" t="s">
        <v>18</v>
      </c>
      <c r="J368" s="605">
        <v>2023</v>
      </c>
      <c r="K368" s="605">
        <v>2023</v>
      </c>
      <c r="L368" s="614" t="s">
        <v>1253</v>
      </c>
      <c r="M368" s="689">
        <v>58</v>
      </c>
      <c r="Q368" s="738" t="s">
        <v>1219</v>
      </c>
      <c r="R368" s="738"/>
    </row>
    <row r="369" spans="1:18" ht="27.6" customHeight="1">
      <c r="A369" s="689">
        <v>5</v>
      </c>
      <c r="B369" s="605" t="s">
        <v>15</v>
      </c>
      <c r="C369" s="689" t="s">
        <v>2152</v>
      </c>
      <c r="D369" s="605" t="s">
        <v>1173</v>
      </c>
      <c r="E369" s="689"/>
      <c r="F369" s="605" t="s">
        <v>17</v>
      </c>
      <c r="G369" s="689"/>
      <c r="H369" s="746">
        <v>276000</v>
      </c>
      <c r="I369" s="605" t="s">
        <v>18</v>
      </c>
      <c r="J369" s="605">
        <v>2024</v>
      </c>
      <c r="K369" s="605">
        <v>2026</v>
      </c>
      <c r="L369" s="614" t="s">
        <v>1253</v>
      </c>
      <c r="M369" s="689">
        <v>58</v>
      </c>
      <c r="Q369" s="738" t="s">
        <v>1219</v>
      </c>
      <c r="R369" s="683"/>
    </row>
    <row r="370" spans="1:18" ht="27.6" customHeight="1">
      <c r="A370" s="689">
        <v>5</v>
      </c>
      <c r="B370" s="605" t="s">
        <v>15</v>
      </c>
      <c r="C370" s="689" t="s">
        <v>2157</v>
      </c>
      <c r="D370" s="605" t="s">
        <v>1173</v>
      </c>
      <c r="E370" s="689"/>
      <c r="F370" s="605" t="s">
        <v>17</v>
      </c>
      <c r="G370" s="689"/>
      <c r="H370" s="746">
        <v>198000</v>
      </c>
      <c r="I370" s="605" t="s">
        <v>18</v>
      </c>
      <c r="J370" s="605">
        <v>2024</v>
      </c>
      <c r="K370" s="605">
        <v>2026</v>
      </c>
      <c r="L370" s="614" t="s">
        <v>1253</v>
      </c>
      <c r="M370" s="689">
        <v>58</v>
      </c>
      <c r="Q370" s="738" t="s">
        <v>1219</v>
      </c>
      <c r="R370" s="738"/>
    </row>
    <row r="371" spans="1:18" ht="27.6" customHeight="1">
      <c r="A371" s="689">
        <v>5</v>
      </c>
      <c r="B371" s="605" t="s">
        <v>15</v>
      </c>
      <c r="C371" s="689" t="s">
        <v>2154</v>
      </c>
      <c r="D371" s="605" t="s">
        <v>1173</v>
      </c>
      <c r="E371" s="689"/>
      <c r="F371" s="605" t="s">
        <v>17</v>
      </c>
      <c r="G371" s="689"/>
      <c r="H371" s="746">
        <v>141000</v>
      </c>
      <c r="I371" s="605" t="s">
        <v>18</v>
      </c>
      <c r="J371" s="605">
        <v>2024</v>
      </c>
      <c r="K371" s="605">
        <v>2026</v>
      </c>
      <c r="L371" s="614" t="s">
        <v>1253</v>
      </c>
      <c r="M371" s="689">
        <v>58</v>
      </c>
      <c r="Q371" s="738" t="s">
        <v>1219</v>
      </c>
      <c r="R371" s="738"/>
    </row>
    <row r="372" spans="1:18" ht="27.6" customHeight="1">
      <c r="A372" s="689">
        <v>5</v>
      </c>
      <c r="B372" s="605" t="s">
        <v>15</v>
      </c>
      <c r="C372" s="690" t="s">
        <v>2155</v>
      </c>
      <c r="D372" s="605" t="s">
        <v>1173</v>
      </c>
      <c r="E372" s="689"/>
      <c r="F372" s="605" t="s">
        <v>17</v>
      </c>
      <c r="G372" s="689"/>
      <c r="H372" s="746">
        <v>120000</v>
      </c>
      <c r="I372" s="605" t="s">
        <v>18</v>
      </c>
      <c r="J372" s="605">
        <v>2023</v>
      </c>
      <c r="K372" s="605">
        <v>2023</v>
      </c>
      <c r="L372" s="614" t="s">
        <v>1253</v>
      </c>
      <c r="M372" s="689">
        <v>58</v>
      </c>
      <c r="Q372" s="738" t="s">
        <v>1219</v>
      </c>
      <c r="R372" s="738"/>
    </row>
    <row r="373" spans="1:18" ht="27.6" customHeight="1">
      <c r="A373" s="689">
        <v>5</v>
      </c>
      <c r="B373" s="605" t="s">
        <v>15</v>
      </c>
      <c r="C373" s="689" t="s">
        <v>2151</v>
      </c>
      <c r="D373" s="605" t="s">
        <v>1173</v>
      </c>
      <c r="E373" s="689"/>
      <c r="F373" s="605" t="s">
        <v>17</v>
      </c>
      <c r="G373" s="689"/>
      <c r="H373" s="746">
        <v>110000</v>
      </c>
      <c r="I373" s="605" t="s">
        <v>18</v>
      </c>
      <c r="J373" s="605">
        <v>2023</v>
      </c>
      <c r="K373" s="605">
        <v>2023</v>
      </c>
      <c r="L373" s="614" t="s">
        <v>1253</v>
      </c>
      <c r="M373" s="689">
        <v>58</v>
      </c>
      <c r="Q373" s="738" t="s">
        <v>1219</v>
      </c>
      <c r="R373" s="738"/>
    </row>
    <row r="374" spans="1:18" ht="27.6" customHeight="1">
      <c r="A374" s="689">
        <v>5</v>
      </c>
      <c r="B374" s="605" t="s">
        <v>15</v>
      </c>
      <c r="C374" s="689" t="s">
        <v>2153</v>
      </c>
      <c r="D374" s="605" t="s">
        <v>1173</v>
      </c>
      <c r="E374" s="689"/>
      <c r="F374" s="605" t="s">
        <v>17</v>
      </c>
      <c r="G374" s="689"/>
      <c r="H374" s="746">
        <v>87000</v>
      </c>
      <c r="I374" s="605" t="s">
        <v>18</v>
      </c>
      <c r="J374" s="605">
        <v>2024</v>
      </c>
      <c r="K374" s="605">
        <v>2026</v>
      </c>
      <c r="L374" s="614" t="s">
        <v>1253</v>
      </c>
      <c r="M374" s="689">
        <v>58</v>
      </c>
      <c r="Q374" s="738" t="s">
        <v>1219</v>
      </c>
      <c r="R374" s="738"/>
    </row>
    <row r="375" spans="1:18" ht="27.6" customHeight="1">
      <c r="A375" s="689">
        <v>5</v>
      </c>
      <c r="B375" s="605" t="s">
        <v>15</v>
      </c>
      <c r="C375" s="614" t="s">
        <v>2146</v>
      </c>
      <c r="D375" s="605" t="s">
        <v>1173</v>
      </c>
      <c r="E375" s="689"/>
      <c r="F375" s="605" t="s">
        <v>17</v>
      </c>
      <c r="G375" s="689"/>
      <c r="H375" s="746">
        <v>73000</v>
      </c>
      <c r="I375" s="605" t="s">
        <v>18</v>
      </c>
      <c r="J375" s="605">
        <v>2024</v>
      </c>
      <c r="K375" s="605">
        <v>2026</v>
      </c>
      <c r="L375" s="614" t="s">
        <v>1253</v>
      </c>
      <c r="M375" s="689">
        <v>58</v>
      </c>
      <c r="Q375" s="738" t="s">
        <v>1219</v>
      </c>
      <c r="R375" s="738"/>
    </row>
    <row r="376" spans="1:18" ht="27.6" customHeight="1">
      <c r="A376" s="689">
        <v>5</v>
      </c>
      <c r="B376" s="605" t="s">
        <v>15</v>
      </c>
      <c r="C376" s="689" t="s">
        <v>2156</v>
      </c>
      <c r="D376" s="605" t="s">
        <v>1173</v>
      </c>
      <c r="E376" s="689"/>
      <c r="F376" s="605" t="s">
        <v>17</v>
      </c>
      <c r="G376" s="689"/>
      <c r="H376" s="746">
        <v>40000</v>
      </c>
      <c r="I376" s="605" t="s">
        <v>18</v>
      </c>
      <c r="J376" s="605">
        <v>2023</v>
      </c>
      <c r="K376" s="605">
        <v>2023</v>
      </c>
      <c r="L376" s="614" t="s">
        <v>1253</v>
      </c>
      <c r="M376" s="689">
        <v>58</v>
      </c>
      <c r="Q376" s="738" t="s">
        <v>1219</v>
      </c>
      <c r="R376" s="738"/>
    </row>
  </sheetData>
  <autoFilter ref="A10:P376"/>
  <sortState ref="A11:R376">
    <sortCondition ref="B11:B376"/>
    <sortCondition ref="D11:D376"/>
    <sortCondition ref="A11:A376"/>
    <sortCondition descending="1" ref="H11:H376"/>
    <sortCondition ref="P11:P376"/>
  </sortState>
  <pageMargins left="3.937007874015748E-2" right="3.937007874015748E-2" top="0" bottom="0" header="0.31496062992125984" footer="0.31496062992125984"/>
  <pageSetup paperSize="9" scale="40" firstPageNumber="0" fitToHeight="7" orientation="portrait" r:id="rId1"/>
  <headerFooter>
    <oddHeader>&amp;C&amp;"Calibri,Tučné"Príloha 8: Priorizovaný investičný plán MS SR s harmonogramom do r. 2026</oddHeader>
    <oddFooter>&amp;L&amp;"Calibri,Kurzíva"Investičná stratégia MS SR 2021</oddFooter>
  </headerFooter>
  <colBreaks count="1" manualBreakCount="1">
    <brk id="13" max="3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T131"/>
  <sheetViews>
    <sheetView tabSelected="1" zoomScale="80" zoomScaleNormal="80" workbookViewId="0">
      <selection activeCell="E24" sqref="E24:E25"/>
    </sheetView>
  </sheetViews>
  <sheetFormatPr defaultColWidth="9.109375" defaultRowHeight="14.4"/>
  <cols>
    <col min="1" max="1" width="12.109375" style="229" customWidth="1"/>
    <col min="2" max="2" width="10.88671875" style="229" customWidth="1"/>
    <col min="3" max="3" width="102" style="229" customWidth="1"/>
    <col min="4" max="6" width="8.5546875" style="229" customWidth="1"/>
    <col min="7" max="7" width="12.33203125" style="229" customWidth="1"/>
    <col min="8" max="8" width="16.33203125" style="229" customWidth="1"/>
    <col min="9" max="9" width="8.33203125" style="229" customWidth="1"/>
    <col min="10" max="10" width="9.5546875" style="229" customWidth="1"/>
    <col min="11" max="11" width="11.88671875" style="229" customWidth="1"/>
    <col min="12" max="12" width="40.5546875" style="229" customWidth="1"/>
    <col min="13" max="13" width="13.44140625" style="230" bestFit="1" customWidth="1"/>
    <col min="14" max="14" width="39.44140625" style="229" customWidth="1"/>
    <col min="15" max="16" width="10.88671875" style="229" customWidth="1"/>
    <col min="17" max="16384" width="9.109375" style="229"/>
  </cols>
  <sheetData>
    <row r="2" spans="1:16">
      <c r="A2" s="10" t="s">
        <v>1335</v>
      </c>
      <c r="B2" s="587"/>
      <c r="C2" s="587"/>
    </row>
    <row r="4" spans="1:16">
      <c r="A4" s="1" t="s">
        <v>1</v>
      </c>
      <c r="B4" s="229" t="s">
        <v>1818</v>
      </c>
    </row>
    <row r="6" spans="1:16">
      <c r="A6" s="1" t="s">
        <v>2</v>
      </c>
      <c r="B6" s="229" t="s">
        <v>1819</v>
      </c>
      <c r="G6" s="1" t="s">
        <v>2176</v>
      </c>
    </row>
    <row r="7" spans="1:16">
      <c r="A7" s="1" t="s">
        <v>2177</v>
      </c>
      <c r="B7" s="229" t="s">
        <v>2178</v>
      </c>
    </row>
    <row r="8" spans="1:16" s="588" customFormat="1" ht="60" customHeight="1">
      <c r="A8" s="1011" t="s">
        <v>3</v>
      </c>
      <c r="B8" s="1011" t="s">
        <v>4</v>
      </c>
      <c r="C8" s="1011" t="s">
        <v>5</v>
      </c>
      <c r="D8" s="1011" t="s">
        <v>6</v>
      </c>
      <c r="E8" s="1011" t="s">
        <v>7</v>
      </c>
      <c r="F8" s="1011" t="s">
        <v>8</v>
      </c>
      <c r="G8" s="1011" t="s">
        <v>9</v>
      </c>
      <c r="H8" s="1011" t="s">
        <v>10</v>
      </c>
      <c r="I8" s="1011" t="s">
        <v>11</v>
      </c>
      <c r="J8" s="1011" t="s">
        <v>12</v>
      </c>
      <c r="K8" s="1011" t="s">
        <v>13</v>
      </c>
      <c r="L8" s="1011" t="s">
        <v>14</v>
      </c>
      <c r="M8" s="1011" t="s">
        <v>1328</v>
      </c>
      <c r="N8" s="1011" t="s">
        <v>140</v>
      </c>
      <c r="O8" s="1011" t="s">
        <v>1780</v>
      </c>
      <c r="P8" s="1011" t="s">
        <v>1780</v>
      </c>
    </row>
    <row r="9" spans="1:16" ht="27" customHeight="1">
      <c r="A9" s="1012">
        <v>1</v>
      </c>
      <c r="B9" s="1012" t="s">
        <v>1326</v>
      </c>
      <c r="C9" s="1015" t="s">
        <v>1263</v>
      </c>
      <c r="D9" s="1012" t="s">
        <v>19</v>
      </c>
      <c r="E9" s="1012"/>
      <c r="F9" s="1012" t="s">
        <v>17</v>
      </c>
      <c r="G9" s="1012"/>
      <c r="H9" s="1013">
        <v>175248855.10079998</v>
      </c>
      <c r="I9" s="1012" t="s">
        <v>1382</v>
      </c>
      <c r="J9" s="1012">
        <v>2022</v>
      </c>
      <c r="K9" s="1012">
        <v>2024</v>
      </c>
      <c r="L9" s="1014" t="s">
        <v>1265</v>
      </c>
      <c r="M9" s="1012">
        <v>261</v>
      </c>
      <c r="N9" s="1015" t="s">
        <v>1783</v>
      </c>
      <c r="O9" s="1012" t="s">
        <v>1334</v>
      </c>
      <c r="P9" s="1012" t="s">
        <v>1332</v>
      </c>
    </row>
    <row r="10" spans="1:16" ht="27" customHeight="1">
      <c r="A10" s="1012">
        <v>1</v>
      </c>
      <c r="B10" s="1012" t="s">
        <v>1326</v>
      </c>
      <c r="C10" s="1015" t="s">
        <v>1418</v>
      </c>
      <c r="D10" s="1012" t="s">
        <v>19</v>
      </c>
      <c r="E10" s="1012"/>
      <c r="F10" s="1012" t="s">
        <v>17</v>
      </c>
      <c r="G10" s="1012"/>
      <c r="H10" s="1013">
        <v>74870402</v>
      </c>
      <c r="I10" s="1012" t="s">
        <v>1382</v>
      </c>
      <c r="J10" s="1012">
        <v>2022</v>
      </c>
      <c r="K10" s="1012">
        <v>2024</v>
      </c>
      <c r="L10" s="1014" t="s">
        <v>1265</v>
      </c>
      <c r="M10" s="1012">
        <v>261</v>
      </c>
      <c r="N10" s="1015" t="s">
        <v>1782</v>
      </c>
      <c r="O10" s="1012" t="s">
        <v>1334</v>
      </c>
      <c r="P10" s="1012" t="s">
        <v>1332</v>
      </c>
    </row>
    <row r="11" spans="1:16" ht="27" customHeight="1">
      <c r="A11" s="1016">
        <v>2</v>
      </c>
      <c r="B11" s="1016" t="s">
        <v>1326</v>
      </c>
      <c r="C11" s="1019" t="s">
        <v>111</v>
      </c>
      <c r="D11" s="1016" t="s">
        <v>19</v>
      </c>
      <c r="E11" s="1016"/>
      <c r="F11" s="1016" t="s">
        <v>21</v>
      </c>
      <c r="G11" s="1016"/>
      <c r="H11" s="1017">
        <v>42000000</v>
      </c>
      <c r="I11" s="1016" t="s">
        <v>1382</v>
      </c>
      <c r="J11" s="1016"/>
      <c r="K11" s="1016">
        <v>2024</v>
      </c>
      <c r="L11" s="1018" t="s">
        <v>113</v>
      </c>
      <c r="M11" s="1016">
        <v>200</v>
      </c>
      <c r="N11" s="1019" t="s">
        <v>1784</v>
      </c>
      <c r="O11" s="1016" t="s">
        <v>1219</v>
      </c>
      <c r="P11" s="1016" t="s">
        <v>1332</v>
      </c>
    </row>
    <row r="12" spans="1:16" ht="27" customHeight="1">
      <c r="A12" s="1020">
        <v>3</v>
      </c>
      <c r="B12" s="1016" t="s">
        <v>1326</v>
      </c>
      <c r="C12" s="1019" t="s">
        <v>1329</v>
      </c>
      <c r="D12" s="1016" t="s">
        <v>19</v>
      </c>
      <c r="E12" s="1016"/>
      <c r="F12" s="1016" t="s">
        <v>17</v>
      </c>
      <c r="G12" s="1016"/>
      <c r="H12" s="1017">
        <v>1491071</v>
      </c>
      <c r="I12" s="1016" t="s">
        <v>1382</v>
      </c>
      <c r="J12" s="1016"/>
      <c r="K12" s="1016"/>
      <c r="L12" s="1018" t="s">
        <v>1327</v>
      </c>
      <c r="M12" s="1016">
        <v>167</v>
      </c>
      <c r="N12" s="1019" t="s">
        <v>1781</v>
      </c>
      <c r="O12" s="1016" t="s">
        <v>1334</v>
      </c>
      <c r="P12" s="1016" t="s">
        <v>1332</v>
      </c>
    </row>
    <row r="13" spans="1:16" ht="27" customHeight="1">
      <c r="A13" s="1020">
        <v>4</v>
      </c>
      <c r="B13" s="1016" t="s">
        <v>1326</v>
      </c>
      <c r="C13" s="1019" t="s">
        <v>1123</v>
      </c>
      <c r="D13" s="1016" t="s">
        <v>19</v>
      </c>
      <c r="E13" s="1016"/>
      <c r="F13" s="1016" t="s">
        <v>17</v>
      </c>
      <c r="G13" s="1016"/>
      <c r="H13" s="1017">
        <v>1683000</v>
      </c>
      <c r="I13" s="1016" t="s">
        <v>1382</v>
      </c>
      <c r="J13" s="1016"/>
      <c r="K13" s="1016"/>
      <c r="L13" s="1018" t="s">
        <v>1265</v>
      </c>
      <c r="M13" s="1016">
        <v>166</v>
      </c>
      <c r="N13" s="1019" t="s">
        <v>1781</v>
      </c>
      <c r="O13" s="1016" t="s">
        <v>1334</v>
      </c>
      <c r="P13" s="1016"/>
    </row>
    <row r="14" spans="1:16" ht="27" customHeight="1">
      <c r="A14" s="1016">
        <v>5</v>
      </c>
      <c r="B14" s="1016" t="s">
        <v>1326</v>
      </c>
      <c r="C14" s="1019" t="s">
        <v>1852</v>
      </c>
      <c r="D14" s="1016" t="s">
        <v>19</v>
      </c>
      <c r="E14" s="1016"/>
      <c r="F14" s="1016" t="s">
        <v>17</v>
      </c>
      <c r="G14" s="1016"/>
      <c r="H14" s="1017">
        <v>9000000</v>
      </c>
      <c r="I14" s="1016" t="s">
        <v>1382</v>
      </c>
      <c r="J14" s="1016"/>
      <c r="K14" s="1016"/>
      <c r="L14" s="1018" t="s">
        <v>1265</v>
      </c>
      <c r="M14" s="1016">
        <v>148</v>
      </c>
      <c r="N14" s="1019" t="s">
        <v>1781</v>
      </c>
      <c r="O14" s="1016" t="s">
        <v>1219</v>
      </c>
      <c r="P14" s="1016"/>
    </row>
    <row r="15" spans="1:16" ht="27" customHeight="1">
      <c r="A15" s="1016">
        <v>5</v>
      </c>
      <c r="B15" s="1016" t="s">
        <v>1326</v>
      </c>
      <c r="C15" s="1019" t="s">
        <v>1822</v>
      </c>
      <c r="D15" s="1016" t="s">
        <v>19</v>
      </c>
      <c r="E15" s="1016"/>
      <c r="F15" s="1016" t="s">
        <v>17</v>
      </c>
      <c r="G15" s="1016"/>
      <c r="H15" s="1017">
        <v>1950000</v>
      </c>
      <c r="I15" s="1016" t="s">
        <v>1382</v>
      </c>
      <c r="J15" s="1016"/>
      <c r="K15" s="1016"/>
      <c r="L15" s="1018" t="s">
        <v>1327</v>
      </c>
      <c r="M15" s="1016">
        <v>148</v>
      </c>
      <c r="N15" s="1019"/>
      <c r="O15" s="1016" t="s">
        <v>1219</v>
      </c>
      <c r="P15" s="1016" t="s">
        <v>1332</v>
      </c>
    </row>
    <row r="16" spans="1:16" ht="27" customHeight="1">
      <c r="A16" s="1020">
        <v>6</v>
      </c>
      <c r="B16" s="1016" t="s">
        <v>1326</v>
      </c>
      <c r="C16" s="1019" t="s">
        <v>2019</v>
      </c>
      <c r="D16" s="1016" t="s">
        <v>19</v>
      </c>
      <c r="E16" s="1016"/>
      <c r="F16" s="1016" t="s">
        <v>17</v>
      </c>
      <c r="G16" s="1016"/>
      <c r="H16" s="1017">
        <v>7682916</v>
      </c>
      <c r="I16" s="1016" t="s">
        <v>1382</v>
      </c>
      <c r="J16" s="1016"/>
      <c r="K16" s="1016"/>
      <c r="L16" s="1018" t="s">
        <v>113</v>
      </c>
      <c r="M16" s="1016">
        <v>147</v>
      </c>
      <c r="N16" s="1019" t="s">
        <v>1781</v>
      </c>
      <c r="O16" s="1016" t="s">
        <v>1334</v>
      </c>
      <c r="P16" s="1016" t="s">
        <v>1332</v>
      </c>
    </row>
    <row r="17" spans="1:20" ht="27" customHeight="1">
      <c r="A17" s="1020">
        <v>6</v>
      </c>
      <c r="B17" s="1016" t="s">
        <v>1326</v>
      </c>
      <c r="C17" s="1019" t="s">
        <v>1823</v>
      </c>
      <c r="D17" s="1016" t="s">
        <v>19</v>
      </c>
      <c r="E17" s="1016"/>
      <c r="F17" s="1016" t="s">
        <v>17</v>
      </c>
      <c r="G17" s="1016"/>
      <c r="H17" s="1017">
        <v>1267836</v>
      </c>
      <c r="I17" s="1016" t="s">
        <v>1382</v>
      </c>
      <c r="J17" s="1016"/>
      <c r="K17" s="1016"/>
      <c r="L17" s="1018" t="s">
        <v>1265</v>
      </c>
      <c r="M17" s="1016">
        <v>147</v>
      </c>
      <c r="N17" s="1019" t="s">
        <v>1781</v>
      </c>
      <c r="O17" s="1016" t="s">
        <v>1334</v>
      </c>
      <c r="P17" s="1016"/>
    </row>
    <row r="18" spans="1:20" ht="27" customHeight="1">
      <c r="A18" s="1020">
        <v>7</v>
      </c>
      <c r="B18" s="1016" t="s">
        <v>1326</v>
      </c>
      <c r="C18" s="1019" t="s">
        <v>1128</v>
      </c>
      <c r="D18" s="1016" t="s">
        <v>19</v>
      </c>
      <c r="E18" s="1016"/>
      <c r="F18" s="1016" t="s">
        <v>17</v>
      </c>
      <c r="G18" s="1016"/>
      <c r="H18" s="1017">
        <v>30400000</v>
      </c>
      <c r="I18" s="1016" t="s">
        <v>1382</v>
      </c>
      <c r="J18" s="1016"/>
      <c r="K18" s="1016"/>
      <c r="L18" s="1018" t="s">
        <v>1265</v>
      </c>
      <c r="M18" s="1016">
        <v>133</v>
      </c>
      <c r="N18" s="1019" t="s">
        <v>1781</v>
      </c>
      <c r="O18" s="1016" t="s">
        <v>1334</v>
      </c>
      <c r="P18" s="1016" t="s">
        <v>1332</v>
      </c>
    </row>
    <row r="19" spans="1:20" ht="27" customHeight="1">
      <c r="A19" s="1020">
        <v>7</v>
      </c>
      <c r="B19" s="1016" t="s">
        <v>1326</v>
      </c>
      <c r="C19" s="1019" t="s">
        <v>2033</v>
      </c>
      <c r="D19" s="1016" t="s">
        <v>19</v>
      </c>
      <c r="E19" s="1016"/>
      <c r="F19" s="1016" t="s">
        <v>17</v>
      </c>
      <c r="G19" s="1016"/>
      <c r="H19" s="1017">
        <v>1070000</v>
      </c>
      <c r="I19" s="1016" t="s">
        <v>1382</v>
      </c>
      <c r="J19" s="1016"/>
      <c r="K19" s="1016"/>
      <c r="L19" s="1018" t="s">
        <v>113</v>
      </c>
      <c r="M19" s="1016">
        <v>139</v>
      </c>
      <c r="N19" s="1019" t="s">
        <v>1781</v>
      </c>
      <c r="O19" s="1016" t="s">
        <v>1334</v>
      </c>
      <c r="P19" s="1016" t="s">
        <v>1332</v>
      </c>
    </row>
    <row r="20" spans="1:20" ht="27" customHeight="1">
      <c r="A20" s="1020">
        <v>8</v>
      </c>
      <c r="B20" s="1016" t="s">
        <v>1326</v>
      </c>
      <c r="C20" s="1019" t="s">
        <v>1751</v>
      </c>
      <c r="D20" s="1016" t="s">
        <v>19</v>
      </c>
      <c r="E20" s="1016"/>
      <c r="F20" s="1016" t="s">
        <v>17</v>
      </c>
      <c r="G20" s="1016"/>
      <c r="H20" s="1017">
        <v>2500000</v>
      </c>
      <c r="I20" s="1016" t="s">
        <v>1382</v>
      </c>
      <c r="J20" s="1016"/>
      <c r="K20" s="1016"/>
      <c r="L20" s="1018" t="s">
        <v>113</v>
      </c>
      <c r="M20" s="1016">
        <v>133</v>
      </c>
      <c r="N20" s="1019" t="s">
        <v>1781</v>
      </c>
      <c r="O20" s="1016" t="s">
        <v>1334</v>
      </c>
      <c r="P20" s="1016" t="s">
        <v>1332</v>
      </c>
    </row>
    <row r="21" spans="1:20" ht="27" customHeight="1">
      <c r="A21" s="1016">
        <v>8</v>
      </c>
      <c r="B21" s="1016" t="s">
        <v>1326</v>
      </c>
      <c r="C21" s="1019" t="s">
        <v>1754</v>
      </c>
      <c r="D21" s="1016" t="s">
        <v>19</v>
      </c>
      <c r="E21" s="1016"/>
      <c r="F21" s="1016" t="s">
        <v>17</v>
      </c>
      <c r="G21" s="1016"/>
      <c r="H21" s="1017">
        <v>1600000</v>
      </c>
      <c r="I21" s="1016" t="s">
        <v>1382</v>
      </c>
      <c r="J21" s="1016"/>
      <c r="K21" s="1016"/>
      <c r="L21" s="1018" t="s">
        <v>113</v>
      </c>
      <c r="M21" s="1016">
        <v>133</v>
      </c>
      <c r="N21" s="1019" t="s">
        <v>1781</v>
      </c>
      <c r="O21" s="1016" t="s">
        <v>1334</v>
      </c>
      <c r="P21" s="1016"/>
    </row>
    <row r="22" spans="1:20" s="493" customFormat="1" ht="27" customHeight="1">
      <c r="A22" s="1012">
        <v>1</v>
      </c>
      <c r="B22" s="1012" t="s">
        <v>1326</v>
      </c>
      <c r="C22" s="1015" t="s">
        <v>1787</v>
      </c>
      <c r="D22" s="1012" t="s">
        <v>22</v>
      </c>
      <c r="E22" s="1012"/>
      <c r="F22" s="1012" t="s">
        <v>17</v>
      </c>
      <c r="G22" s="1012"/>
      <c r="H22" s="1013">
        <v>11299388.816084821</v>
      </c>
      <c r="I22" s="1012" t="s">
        <v>1382</v>
      </c>
      <c r="J22" s="1012">
        <v>2022</v>
      </c>
      <c r="K22" s="1012">
        <v>2025</v>
      </c>
      <c r="L22" s="1014" t="s">
        <v>1312</v>
      </c>
      <c r="M22" s="1012">
        <v>133</v>
      </c>
      <c r="N22" s="1015" t="s">
        <v>1788</v>
      </c>
      <c r="O22" s="1012" t="s">
        <v>1219</v>
      </c>
      <c r="P22" s="1012" t="s">
        <v>1332</v>
      </c>
    </row>
    <row r="23" spans="1:20" s="493" customFormat="1" ht="27" customHeight="1">
      <c r="A23" s="1021">
        <v>1</v>
      </c>
      <c r="B23" s="1021" t="s">
        <v>1326</v>
      </c>
      <c r="C23" s="1036" t="s">
        <v>1992</v>
      </c>
      <c r="D23" s="1021" t="s">
        <v>22</v>
      </c>
      <c r="E23" s="1021"/>
      <c r="F23" s="1021" t="s">
        <v>17</v>
      </c>
      <c r="G23" s="1021"/>
      <c r="H23" s="1023">
        <v>10913885.372</v>
      </c>
      <c r="I23" s="1021" t="s">
        <v>1382</v>
      </c>
      <c r="J23" s="1022">
        <v>2021</v>
      </c>
      <c r="K23" s="1022">
        <v>2026</v>
      </c>
      <c r="L23" s="1024" t="s">
        <v>1416</v>
      </c>
      <c r="M23" s="1025">
        <v>133</v>
      </c>
      <c r="N23" s="1026" t="s">
        <v>1789</v>
      </c>
      <c r="O23" s="1025" t="s">
        <v>1219</v>
      </c>
      <c r="P23" s="1025" t="s">
        <v>1332</v>
      </c>
    </row>
    <row r="24" spans="1:20" ht="27" customHeight="1">
      <c r="A24" s="1021">
        <v>1</v>
      </c>
      <c r="B24" s="1021" t="s">
        <v>1326</v>
      </c>
      <c r="C24" s="1048" t="s">
        <v>1414</v>
      </c>
      <c r="D24" s="1021" t="s">
        <v>22</v>
      </c>
      <c r="E24" s="1021"/>
      <c r="F24" s="1021" t="s">
        <v>17</v>
      </c>
      <c r="G24" s="1021"/>
      <c r="H24" s="1027">
        <v>7567210.7999999998</v>
      </c>
      <c r="I24" s="1021" t="s">
        <v>1382</v>
      </c>
      <c r="J24" s="1021">
        <v>2022</v>
      </c>
      <c r="K24" s="1021">
        <v>2024</v>
      </c>
      <c r="L24" s="1024" t="s">
        <v>1416</v>
      </c>
      <c r="M24" s="1025">
        <v>133</v>
      </c>
      <c r="N24" s="1026" t="s">
        <v>1789</v>
      </c>
      <c r="O24" s="1025" t="s">
        <v>1219</v>
      </c>
      <c r="P24" s="1025" t="s">
        <v>1332</v>
      </c>
      <c r="T24" s="754"/>
    </row>
    <row r="25" spans="1:20" ht="27" customHeight="1">
      <c r="A25" s="1012">
        <v>1</v>
      </c>
      <c r="B25" s="1012" t="s">
        <v>1326</v>
      </c>
      <c r="C25" s="1015" t="s">
        <v>1266</v>
      </c>
      <c r="D25" s="1012" t="s">
        <v>22</v>
      </c>
      <c r="E25" s="1012"/>
      <c r="F25" s="1012" t="s">
        <v>17</v>
      </c>
      <c r="G25" s="1012"/>
      <c r="H25" s="1013">
        <v>7187499.3599999994</v>
      </c>
      <c r="I25" s="1012" t="s">
        <v>1382</v>
      </c>
      <c r="J25" s="1012">
        <v>2022</v>
      </c>
      <c r="K25" s="1012">
        <v>2024</v>
      </c>
      <c r="L25" s="1014" t="s">
        <v>1312</v>
      </c>
      <c r="M25" s="1012">
        <v>133</v>
      </c>
      <c r="N25" s="1015" t="s">
        <v>1786</v>
      </c>
      <c r="O25" s="1012" t="s">
        <v>1219</v>
      </c>
      <c r="P25" s="1012" t="s">
        <v>1332</v>
      </c>
    </row>
    <row r="26" spans="1:20" ht="27" customHeight="1">
      <c r="A26" s="1021">
        <v>1</v>
      </c>
      <c r="B26" s="1021" t="s">
        <v>1326</v>
      </c>
      <c r="C26" s="1036" t="s">
        <v>1995</v>
      </c>
      <c r="D26" s="1021" t="s">
        <v>22</v>
      </c>
      <c r="E26" s="1021"/>
      <c r="F26" s="1021" t="s">
        <v>17</v>
      </c>
      <c r="G26" s="1021"/>
      <c r="H26" s="1023">
        <v>5257731.5765269464</v>
      </c>
      <c r="I26" s="1021" t="s">
        <v>1382</v>
      </c>
      <c r="J26" s="1022">
        <v>2022</v>
      </c>
      <c r="K26" s="1022">
        <v>2026</v>
      </c>
      <c r="L26" s="1024" t="s">
        <v>1416</v>
      </c>
      <c r="M26" s="1025">
        <v>133</v>
      </c>
      <c r="N26" s="1026" t="s">
        <v>1789</v>
      </c>
      <c r="O26" s="1025" t="s">
        <v>1219</v>
      </c>
      <c r="P26" s="1025" t="s">
        <v>1332</v>
      </c>
    </row>
    <row r="27" spans="1:20" ht="27" customHeight="1">
      <c r="A27" s="1021">
        <v>1</v>
      </c>
      <c r="B27" s="1021" t="s">
        <v>1326</v>
      </c>
      <c r="C27" s="1036" t="s">
        <v>1999</v>
      </c>
      <c r="D27" s="1021" t="s">
        <v>22</v>
      </c>
      <c r="E27" s="1021"/>
      <c r="F27" s="1021" t="s">
        <v>17</v>
      </c>
      <c r="G27" s="1021"/>
      <c r="H27" s="1023">
        <v>2724630.5279999999</v>
      </c>
      <c r="I27" s="1021" t="s">
        <v>1382</v>
      </c>
      <c r="J27" s="1022">
        <v>2022</v>
      </c>
      <c r="K27" s="1022">
        <v>2026</v>
      </c>
      <c r="L27" s="1024" t="s">
        <v>1416</v>
      </c>
      <c r="M27" s="1025">
        <v>133</v>
      </c>
      <c r="N27" s="1026" t="s">
        <v>1789</v>
      </c>
      <c r="O27" s="1025" t="s">
        <v>1219</v>
      </c>
      <c r="P27" s="1025" t="s">
        <v>1332</v>
      </c>
    </row>
    <row r="28" spans="1:20" ht="27" customHeight="1">
      <c r="A28" s="1021">
        <v>1</v>
      </c>
      <c r="B28" s="1021" t="s">
        <v>1326</v>
      </c>
      <c r="C28" s="1048" t="s">
        <v>1274</v>
      </c>
      <c r="D28" s="1021" t="s">
        <v>22</v>
      </c>
      <c r="E28" s="1021"/>
      <c r="F28" s="1021" t="s">
        <v>17</v>
      </c>
      <c r="G28" s="1021"/>
      <c r="H28" s="1027">
        <v>2000000</v>
      </c>
      <c r="I28" s="1021" t="s">
        <v>18</v>
      </c>
      <c r="J28" s="1021">
        <v>2022</v>
      </c>
      <c r="K28" s="1021">
        <v>2022</v>
      </c>
      <c r="L28" s="1024" t="s">
        <v>1312</v>
      </c>
      <c r="M28" s="1025">
        <v>133</v>
      </c>
      <c r="N28" s="1026"/>
      <c r="O28" s="1025" t="s">
        <v>1219</v>
      </c>
      <c r="P28" s="1025"/>
    </row>
    <row r="29" spans="1:20" ht="27" customHeight="1">
      <c r="A29" s="1021">
        <v>1</v>
      </c>
      <c r="B29" s="1021" t="s">
        <v>1326</v>
      </c>
      <c r="C29" s="1036" t="s">
        <v>1993</v>
      </c>
      <c r="D29" s="1021" t="s">
        <v>22</v>
      </c>
      <c r="E29" s="1021"/>
      <c r="F29" s="1021" t="s">
        <v>17</v>
      </c>
      <c r="G29" s="1021"/>
      <c r="H29" s="1023">
        <v>1896339.5502857142</v>
      </c>
      <c r="I29" s="1021" t="s">
        <v>1382</v>
      </c>
      <c r="J29" s="1022">
        <v>2021</v>
      </c>
      <c r="K29" s="1022">
        <v>2026</v>
      </c>
      <c r="L29" s="1024" t="s">
        <v>1416</v>
      </c>
      <c r="M29" s="1025">
        <v>133</v>
      </c>
      <c r="N29" s="1026" t="s">
        <v>1789</v>
      </c>
      <c r="O29" s="1025" t="s">
        <v>1219</v>
      </c>
      <c r="P29" s="1025" t="s">
        <v>1332</v>
      </c>
    </row>
    <row r="30" spans="1:20" ht="27" customHeight="1">
      <c r="A30" s="1021">
        <v>1</v>
      </c>
      <c r="B30" s="1021" t="s">
        <v>1326</v>
      </c>
      <c r="C30" s="1036" t="s">
        <v>1998</v>
      </c>
      <c r="D30" s="1021" t="s">
        <v>22</v>
      </c>
      <c r="E30" s="1021"/>
      <c r="F30" s="1021" t="s">
        <v>17</v>
      </c>
      <c r="G30" s="1021"/>
      <c r="H30" s="1023">
        <v>1266000</v>
      </c>
      <c r="I30" s="1021" t="s">
        <v>1382</v>
      </c>
      <c r="J30" s="1022">
        <v>2021</v>
      </c>
      <c r="K30" s="1022">
        <v>2022</v>
      </c>
      <c r="L30" s="1024" t="s">
        <v>1416</v>
      </c>
      <c r="M30" s="1025">
        <v>133</v>
      </c>
      <c r="N30" s="1026" t="s">
        <v>1789</v>
      </c>
      <c r="O30" s="1025" t="s">
        <v>1219</v>
      </c>
      <c r="P30" s="1025" t="s">
        <v>1332</v>
      </c>
    </row>
    <row r="31" spans="1:20" ht="27" customHeight="1">
      <c r="A31" s="1021">
        <v>1</v>
      </c>
      <c r="B31" s="1021" t="s">
        <v>1326</v>
      </c>
      <c r="C31" s="1048" t="s">
        <v>1294</v>
      </c>
      <c r="D31" s="1021" t="s">
        <v>22</v>
      </c>
      <c r="E31" s="1021"/>
      <c r="F31" s="1021" t="s">
        <v>17</v>
      </c>
      <c r="G31" s="1021"/>
      <c r="H31" s="1027">
        <v>1188000</v>
      </c>
      <c r="I31" s="1021" t="s">
        <v>18</v>
      </c>
      <c r="J31" s="1021">
        <v>2022</v>
      </c>
      <c r="K31" s="1021">
        <v>2022</v>
      </c>
      <c r="L31" s="1024" t="s">
        <v>1416</v>
      </c>
      <c r="M31" s="1021">
        <v>133</v>
      </c>
      <c r="N31" s="1028"/>
      <c r="O31" s="1021" t="s">
        <v>1219</v>
      </c>
      <c r="P31" s="1021" t="s">
        <v>1332</v>
      </c>
    </row>
    <row r="32" spans="1:20" ht="27" customHeight="1">
      <c r="A32" s="1029">
        <v>1</v>
      </c>
      <c r="B32" s="1029" t="s">
        <v>15</v>
      </c>
      <c r="C32" s="1031" t="s">
        <v>1338</v>
      </c>
      <c r="D32" s="1029" t="s">
        <v>19</v>
      </c>
      <c r="E32" s="1029" t="s">
        <v>1368</v>
      </c>
      <c r="F32" s="1029" t="s">
        <v>1369</v>
      </c>
      <c r="G32" s="1029">
        <v>198960</v>
      </c>
      <c r="H32" s="1030">
        <v>8000000</v>
      </c>
      <c r="I32" s="1029" t="s">
        <v>18</v>
      </c>
      <c r="J32" s="1029">
        <v>2022</v>
      </c>
      <c r="K32" s="1029">
        <v>2025</v>
      </c>
      <c r="L32" s="1031" t="s">
        <v>20</v>
      </c>
      <c r="M32" s="1029">
        <v>183</v>
      </c>
      <c r="N32" s="1016"/>
      <c r="O32" s="1016" t="s">
        <v>1219</v>
      </c>
      <c r="P32" s="1016"/>
    </row>
    <row r="33" spans="1:16" ht="27" customHeight="1">
      <c r="A33" s="1029">
        <v>1</v>
      </c>
      <c r="B33" s="1029" t="s">
        <v>15</v>
      </c>
      <c r="C33" s="1031" t="s">
        <v>2125</v>
      </c>
      <c r="D33" s="1029" t="s">
        <v>19</v>
      </c>
      <c r="E33" s="1029" t="s">
        <v>1368</v>
      </c>
      <c r="F33" s="1029" t="s">
        <v>17</v>
      </c>
      <c r="G33" s="1029" t="s">
        <v>110</v>
      </c>
      <c r="H33" s="1030">
        <v>2000000</v>
      </c>
      <c r="I33" s="1029" t="s">
        <v>18</v>
      </c>
      <c r="J33" s="1029">
        <v>2022</v>
      </c>
      <c r="K33" s="1029">
        <v>2023</v>
      </c>
      <c r="L33" s="1031" t="s">
        <v>20</v>
      </c>
      <c r="M33" s="1029">
        <v>183</v>
      </c>
      <c r="N33" s="1016"/>
      <c r="O33" s="1016" t="s">
        <v>1219</v>
      </c>
      <c r="P33" s="1016"/>
    </row>
    <row r="34" spans="1:16" ht="27" customHeight="1">
      <c r="A34" s="1029">
        <v>1</v>
      </c>
      <c r="B34" s="1032" t="s">
        <v>15</v>
      </c>
      <c r="C34" s="1034" t="s">
        <v>1337</v>
      </c>
      <c r="D34" s="1032" t="s">
        <v>19</v>
      </c>
      <c r="E34" s="1032" t="s">
        <v>1368</v>
      </c>
      <c r="F34" s="1032" t="s">
        <v>2158</v>
      </c>
      <c r="G34" s="1032">
        <v>28848</v>
      </c>
      <c r="H34" s="1033">
        <v>1175000</v>
      </c>
      <c r="I34" s="1032" t="s">
        <v>18</v>
      </c>
      <c r="J34" s="1032">
        <v>2022</v>
      </c>
      <c r="K34" s="1032">
        <v>2023</v>
      </c>
      <c r="L34" s="1034" t="s">
        <v>114</v>
      </c>
      <c r="M34" s="1032" t="s">
        <v>1182</v>
      </c>
      <c r="N34" s="1020"/>
      <c r="O34" s="1020" t="s">
        <v>1219</v>
      </c>
      <c r="P34" s="1020"/>
    </row>
    <row r="35" spans="1:16" ht="27" customHeight="1">
      <c r="A35" s="1029">
        <v>3</v>
      </c>
      <c r="B35" s="1029" t="s">
        <v>15</v>
      </c>
      <c r="C35" s="750" t="s">
        <v>2159</v>
      </c>
      <c r="D35" s="1029" t="s">
        <v>19</v>
      </c>
      <c r="E35" s="1029" t="s">
        <v>1368</v>
      </c>
      <c r="F35" s="1029" t="s">
        <v>17</v>
      </c>
      <c r="G35" s="1029"/>
      <c r="H35" s="1035">
        <v>61500000</v>
      </c>
      <c r="I35" s="1029" t="s">
        <v>18</v>
      </c>
      <c r="J35" s="1029">
        <v>2026</v>
      </c>
      <c r="K35" s="1029">
        <v>2030</v>
      </c>
      <c r="L35" s="1031" t="s">
        <v>1235</v>
      </c>
      <c r="M35" s="1029">
        <v>158</v>
      </c>
      <c r="N35" s="1016"/>
      <c r="O35" s="1016" t="s">
        <v>1219</v>
      </c>
      <c r="P35" s="1016"/>
    </row>
    <row r="36" spans="1:16" ht="27" customHeight="1">
      <c r="A36" s="1029">
        <v>3</v>
      </c>
      <c r="B36" s="1029" t="s">
        <v>15</v>
      </c>
      <c r="C36" s="750" t="s">
        <v>2160</v>
      </c>
      <c r="D36" s="1029" t="s">
        <v>19</v>
      </c>
      <c r="E36" s="1029" t="s">
        <v>1368</v>
      </c>
      <c r="F36" s="1029" t="s">
        <v>17</v>
      </c>
      <c r="G36" s="1029"/>
      <c r="H36" s="1030">
        <v>52980000</v>
      </c>
      <c r="I36" s="1029" t="s">
        <v>18</v>
      </c>
      <c r="J36" s="1029">
        <v>2022</v>
      </c>
      <c r="K36" s="1029">
        <v>2030</v>
      </c>
      <c r="L36" s="1031" t="s">
        <v>1235</v>
      </c>
      <c r="M36" s="1029">
        <v>158</v>
      </c>
      <c r="N36" s="1016"/>
      <c r="O36" s="1016" t="s">
        <v>1219</v>
      </c>
      <c r="P36" s="1016"/>
    </row>
    <row r="37" spans="1:16" ht="27" customHeight="1">
      <c r="A37" s="1029">
        <v>3</v>
      </c>
      <c r="B37" s="1029" t="s">
        <v>15</v>
      </c>
      <c r="C37" s="1031" t="s">
        <v>1344</v>
      </c>
      <c r="D37" s="1029" t="s">
        <v>19</v>
      </c>
      <c r="E37" s="1029" t="s">
        <v>1368</v>
      </c>
      <c r="F37" s="1029" t="s">
        <v>17</v>
      </c>
      <c r="G37" s="1029"/>
      <c r="H37" s="1030">
        <v>16300000</v>
      </c>
      <c r="I37" s="1029" t="s">
        <v>18</v>
      </c>
      <c r="J37" s="1029">
        <v>2024</v>
      </c>
      <c r="K37" s="1029">
        <v>2030</v>
      </c>
      <c r="L37" s="1031" t="s">
        <v>1235</v>
      </c>
      <c r="M37" s="1029">
        <v>158</v>
      </c>
      <c r="N37" s="1016"/>
      <c r="O37" s="1016" t="s">
        <v>1219</v>
      </c>
      <c r="P37" s="1016"/>
    </row>
    <row r="38" spans="1:16" ht="27" customHeight="1">
      <c r="A38" s="1029">
        <v>3</v>
      </c>
      <c r="B38" s="1029" t="s">
        <v>15</v>
      </c>
      <c r="C38" s="1031" t="s">
        <v>1341</v>
      </c>
      <c r="D38" s="1029" t="s">
        <v>19</v>
      </c>
      <c r="E38" s="1029" t="s">
        <v>1368</v>
      </c>
      <c r="F38" s="1029" t="s">
        <v>17</v>
      </c>
      <c r="G38" s="1029"/>
      <c r="H38" s="1030">
        <v>2802000</v>
      </c>
      <c r="I38" s="1029" t="s">
        <v>18</v>
      </c>
      <c r="J38" s="1029">
        <v>2022</v>
      </c>
      <c r="K38" s="1029">
        <v>2023</v>
      </c>
      <c r="L38" s="1031" t="s">
        <v>20</v>
      </c>
      <c r="M38" s="1029">
        <v>158</v>
      </c>
      <c r="N38" s="1016"/>
      <c r="O38" s="1016" t="s">
        <v>1219</v>
      </c>
      <c r="P38" s="1016"/>
    </row>
    <row r="39" spans="1:16" ht="27" customHeight="1">
      <c r="A39" s="1029">
        <v>3</v>
      </c>
      <c r="B39" s="1029" t="s">
        <v>15</v>
      </c>
      <c r="C39" s="1031" t="s">
        <v>1345</v>
      </c>
      <c r="D39" s="1029" t="s">
        <v>19</v>
      </c>
      <c r="E39" s="1029" t="s">
        <v>1368</v>
      </c>
      <c r="F39" s="1029" t="s">
        <v>17</v>
      </c>
      <c r="G39" s="1029"/>
      <c r="H39" s="1030">
        <v>2655000</v>
      </c>
      <c r="I39" s="1029" t="s">
        <v>18</v>
      </c>
      <c r="J39" s="1029">
        <v>2022</v>
      </c>
      <c r="K39" s="1029">
        <v>2030</v>
      </c>
      <c r="L39" s="1031" t="s">
        <v>1235</v>
      </c>
      <c r="M39" s="1029">
        <v>158</v>
      </c>
      <c r="N39" s="1016"/>
      <c r="O39" s="1016" t="s">
        <v>1219</v>
      </c>
      <c r="P39" s="1016"/>
    </row>
    <row r="40" spans="1:16" ht="27" customHeight="1">
      <c r="A40" s="1029">
        <v>4</v>
      </c>
      <c r="B40" s="1029" t="s">
        <v>15</v>
      </c>
      <c r="C40" s="1031" t="s">
        <v>1355</v>
      </c>
      <c r="D40" s="1029" t="s">
        <v>19</v>
      </c>
      <c r="E40" s="1029" t="s">
        <v>1368</v>
      </c>
      <c r="F40" s="1029" t="s">
        <v>17</v>
      </c>
      <c r="G40" s="1029"/>
      <c r="H40" s="1030">
        <v>7495000</v>
      </c>
      <c r="I40" s="1029" t="s">
        <v>18</v>
      </c>
      <c r="J40" s="1029">
        <v>2022</v>
      </c>
      <c r="K40" s="1029">
        <v>2025</v>
      </c>
      <c r="L40" s="1031" t="s">
        <v>20</v>
      </c>
      <c r="M40" s="1029">
        <v>143</v>
      </c>
      <c r="N40" s="1016"/>
      <c r="O40" s="1016" t="s">
        <v>1219</v>
      </c>
      <c r="P40" s="1016"/>
    </row>
    <row r="41" spans="1:16" ht="27" customHeight="1">
      <c r="A41" s="1029">
        <v>4</v>
      </c>
      <c r="B41" s="1029" t="s">
        <v>15</v>
      </c>
      <c r="C41" s="1031" t="s">
        <v>1346</v>
      </c>
      <c r="D41" s="1029" t="s">
        <v>19</v>
      </c>
      <c r="E41" s="1029" t="s">
        <v>1368</v>
      </c>
      <c r="F41" s="1029" t="s">
        <v>17</v>
      </c>
      <c r="G41" s="1029"/>
      <c r="H41" s="1030">
        <v>3253000</v>
      </c>
      <c r="I41" s="1029" t="s">
        <v>18</v>
      </c>
      <c r="J41" s="1029">
        <v>2026</v>
      </c>
      <c r="K41" s="1029">
        <v>2030</v>
      </c>
      <c r="L41" s="1031" t="s">
        <v>20</v>
      </c>
      <c r="M41" s="1029">
        <v>143</v>
      </c>
      <c r="N41" s="1016"/>
      <c r="O41" s="1016" t="s">
        <v>1219</v>
      </c>
      <c r="P41" s="1016"/>
    </row>
    <row r="42" spans="1:16" ht="27" customHeight="1">
      <c r="A42" s="1029">
        <v>5</v>
      </c>
      <c r="B42" s="1029" t="s">
        <v>15</v>
      </c>
      <c r="C42" s="1031" t="s">
        <v>1349</v>
      </c>
      <c r="D42" s="1029" t="s">
        <v>19</v>
      </c>
      <c r="E42" s="1029" t="s">
        <v>1368</v>
      </c>
      <c r="F42" s="1029" t="s">
        <v>17</v>
      </c>
      <c r="G42" s="1029"/>
      <c r="H42" s="1030">
        <v>16500000</v>
      </c>
      <c r="I42" s="1029" t="s">
        <v>18</v>
      </c>
      <c r="J42" s="1029">
        <v>2026</v>
      </c>
      <c r="K42" s="1029">
        <v>2030</v>
      </c>
      <c r="L42" s="1031" t="s">
        <v>1235</v>
      </c>
      <c r="M42" s="1029">
        <v>128</v>
      </c>
      <c r="N42" s="1016"/>
      <c r="O42" s="1016" t="s">
        <v>1219</v>
      </c>
      <c r="P42" s="1016"/>
    </row>
    <row r="43" spans="1:16" ht="27" customHeight="1">
      <c r="A43" s="1029">
        <v>5</v>
      </c>
      <c r="B43" s="1029" t="s">
        <v>15</v>
      </c>
      <c r="C43" s="1031" t="s">
        <v>1348</v>
      </c>
      <c r="D43" s="1029" t="s">
        <v>19</v>
      </c>
      <c r="E43" s="1029" t="s">
        <v>1368</v>
      </c>
      <c r="F43" s="1029" t="s">
        <v>17</v>
      </c>
      <c r="G43" s="1029"/>
      <c r="H43" s="1030">
        <v>10050000</v>
      </c>
      <c r="I43" s="1029" t="s">
        <v>18</v>
      </c>
      <c r="J43" s="1029">
        <v>2023</v>
      </c>
      <c r="K43" s="1029">
        <v>2030</v>
      </c>
      <c r="L43" s="1031" t="s">
        <v>1235</v>
      </c>
      <c r="M43" s="1029">
        <v>128</v>
      </c>
      <c r="N43" s="1016"/>
      <c r="O43" s="1016" t="s">
        <v>1219</v>
      </c>
      <c r="P43" s="1016"/>
    </row>
    <row r="44" spans="1:16" ht="27" customHeight="1">
      <c r="A44" s="1029">
        <v>5</v>
      </c>
      <c r="B44" s="1029" t="s">
        <v>15</v>
      </c>
      <c r="C44" s="1031" t="s">
        <v>1351</v>
      </c>
      <c r="D44" s="1029" t="s">
        <v>19</v>
      </c>
      <c r="E44" s="1029" t="s">
        <v>1368</v>
      </c>
      <c r="F44" s="1029" t="s">
        <v>17</v>
      </c>
      <c r="G44" s="1029"/>
      <c r="H44" s="1030">
        <v>8000000</v>
      </c>
      <c r="I44" s="1029" t="s">
        <v>18</v>
      </c>
      <c r="J44" s="1029">
        <v>2026</v>
      </c>
      <c r="K44" s="1029">
        <v>2030</v>
      </c>
      <c r="L44" s="1031" t="s">
        <v>20</v>
      </c>
      <c r="M44" s="1029">
        <v>128</v>
      </c>
      <c r="N44" s="1016"/>
      <c r="O44" s="1016" t="s">
        <v>1219</v>
      </c>
      <c r="P44" s="1016"/>
    </row>
    <row r="45" spans="1:16" ht="27" customHeight="1">
      <c r="A45" s="1029">
        <v>5</v>
      </c>
      <c r="B45" s="1029" t="s">
        <v>15</v>
      </c>
      <c r="C45" s="1031" t="s">
        <v>1350</v>
      </c>
      <c r="D45" s="1029" t="s">
        <v>19</v>
      </c>
      <c r="E45" s="1029" t="s">
        <v>1368</v>
      </c>
      <c r="F45" s="1029" t="s">
        <v>17</v>
      </c>
      <c r="G45" s="1029"/>
      <c r="H45" s="1030">
        <v>4500000</v>
      </c>
      <c r="I45" s="1029" t="s">
        <v>18</v>
      </c>
      <c r="J45" s="1029">
        <v>2023</v>
      </c>
      <c r="K45" s="1029">
        <v>2024</v>
      </c>
      <c r="L45" s="1031" t="s">
        <v>20</v>
      </c>
      <c r="M45" s="1029">
        <v>128</v>
      </c>
      <c r="N45" s="1016"/>
      <c r="O45" s="1016" t="s">
        <v>1219</v>
      </c>
      <c r="P45" s="1016"/>
    </row>
    <row r="46" spans="1:16" ht="27" customHeight="1">
      <c r="A46" s="1029">
        <v>6</v>
      </c>
      <c r="B46" s="1029" t="s">
        <v>15</v>
      </c>
      <c r="C46" s="1031" t="s">
        <v>1352</v>
      </c>
      <c r="D46" s="1029" t="s">
        <v>19</v>
      </c>
      <c r="E46" s="1029" t="s">
        <v>1368</v>
      </c>
      <c r="F46" s="1029" t="s">
        <v>17</v>
      </c>
      <c r="G46" s="1029"/>
      <c r="H46" s="1030">
        <v>8000000</v>
      </c>
      <c r="I46" s="1029" t="s">
        <v>18</v>
      </c>
      <c r="J46" s="1029">
        <v>2026</v>
      </c>
      <c r="K46" s="1029">
        <v>2030</v>
      </c>
      <c r="L46" s="1031" t="s">
        <v>20</v>
      </c>
      <c r="M46" s="1029">
        <v>123</v>
      </c>
      <c r="N46" s="1016"/>
      <c r="O46" s="1016" t="s">
        <v>1219</v>
      </c>
      <c r="P46" s="1016"/>
    </row>
    <row r="47" spans="1:16" ht="27" customHeight="1">
      <c r="A47" s="1029">
        <v>7</v>
      </c>
      <c r="B47" s="1029" t="s">
        <v>15</v>
      </c>
      <c r="C47" s="1031" t="s">
        <v>1353</v>
      </c>
      <c r="D47" s="1029" t="s">
        <v>19</v>
      </c>
      <c r="E47" s="1029" t="s">
        <v>1368</v>
      </c>
      <c r="F47" s="1029" t="s">
        <v>17</v>
      </c>
      <c r="G47" s="1029"/>
      <c r="H47" s="1030">
        <v>2200000</v>
      </c>
      <c r="I47" s="1029" t="s">
        <v>18</v>
      </c>
      <c r="J47" s="1029">
        <v>2026</v>
      </c>
      <c r="K47" s="1029">
        <v>2030</v>
      </c>
      <c r="L47" s="1031" t="s">
        <v>1235</v>
      </c>
      <c r="M47" s="1029">
        <v>118</v>
      </c>
      <c r="N47" s="1016"/>
      <c r="O47" s="1016" t="s">
        <v>1219</v>
      </c>
      <c r="P47" s="1016"/>
    </row>
    <row r="48" spans="1:16" ht="27" customHeight="1">
      <c r="A48" s="1029">
        <v>8</v>
      </c>
      <c r="B48" s="1029" t="s">
        <v>15</v>
      </c>
      <c r="C48" s="1031" t="s">
        <v>31</v>
      </c>
      <c r="D48" s="1029" t="s">
        <v>19</v>
      </c>
      <c r="E48" s="1029" t="s">
        <v>1368</v>
      </c>
      <c r="F48" s="1029" t="s">
        <v>21</v>
      </c>
      <c r="G48" s="1029"/>
      <c r="H48" s="1030">
        <v>3408000</v>
      </c>
      <c r="I48" s="1029" t="s">
        <v>18</v>
      </c>
      <c r="J48" s="1029">
        <v>2023</v>
      </c>
      <c r="K48" s="1029">
        <v>2024</v>
      </c>
      <c r="L48" s="1031" t="s">
        <v>20</v>
      </c>
      <c r="M48" s="1029">
        <v>117</v>
      </c>
      <c r="N48" s="1016"/>
      <c r="O48" s="1016" t="s">
        <v>1219</v>
      </c>
      <c r="P48" s="1016"/>
    </row>
    <row r="49" spans="1:16" ht="27" customHeight="1">
      <c r="A49" s="1029">
        <v>9</v>
      </c>
      <c r="B49" s="1029" t="s">
        <v>15</v>
      </c>
      <c r="C49" s="1031" t="s">
        <v>1358</v>
      </c>
      <c r="D49" s="1029" t="s">
        <v>19</v>
      </c>
      <c r="E49" s="1029" t="s">
        <v>16</v>
      </c>
      <c r="F49" s="1029" t="s">
        <v>17</v>
      </c>
      <c r="G49" s="1029"/>
      <c r="H49" s="1030">
        <v>10000000</v>
      </c>
      <c r="I49" s="1029" t="s">
        <v>18</v>
      </c>
      <c r="J49" s="1029">
        <v>2021</v>
      </c>
      <c r="K49" s="1029">
        <v>2030</v>
      </c>
      <c r="L49" s="1031" t="s">
        <v>20</v>
      </c>
      <c r="M49" s="1029">
        <v>108</v>
      </c>
      <c r="N49" s="1016"/>
      <c r="O49" s="1016" t="s">
        <v>1219</v>
      </c>
      <c r="P49" s="1016"/>
    </row>
    <row r="50" spans="1:16" ht="27" customHeight="1">
      <c r="A50" s="1029">
        <v>9</v>
      </c>
      <c r="B50" s="1029" t="s">
        <v>15</v>
      </c>
      <c r="C50" s="1031" t="s">
        <v>1359</v>
      </c>
      <c r="D50" s="1029" t="s">
        <v>19</v>
      </c>
      <c r="E50" s="1029" t="s">
        <v>1368</v>
      </c>
      <c r="F50" s="1029" t="s">
        <v>17</v>
      </c>
      <c r="G50" s="1029"/>
      <c r="H50" s="1030">
        <v>6570000</v>
      </c>
      <c r="I50" s="1029" t="s">
        <v>18</v>
      </c>
      <c r="J50" s="1029">
        <v>2022</v>
      </c>
      <c r="K50" s="1029">
        <v>2025</v>
      </c>
      <c r="L50" s="1031" t="s">
        <v>20</v>
      </c>
      <c r="M50" s="1029">
        <v>108</v>
      </c>
      <c r="N50" s="1016"/>
      <c r="O50" s="1016" t="s">
        <v>1219</v>
      </c>
      <c r="P50" s="1016"/>
    </row>
    <row r="51" spans="1:16" ht="27" customHeight="1">
      <c r="A51" s="1029">
        <v>9</v>
      </c>
      <c r="B51" s="1029" t="s">
        <v>15</v>
      </c>
      <c r="C51" s="1031" t="s">
        <v>1360</v>
      </c>
      <c r="D51" s="1029" t="s">
        <v>19</v>
      </c>
      <c r="E51" s="1029" t="s">
        <v>1368</v>
      </c>
      <c r="F51" s="1029" t="s">
        <v>17</v>
      </c>
      <c r="G51" s="1029"/>
      <c r="H51" s="1030">
        <v>4560000</v>
      </c>
      <c r="I51" s="1029" t="s">
        <v>18</v>
      </c>
      <c r="J51" s="1029">
        <v>2022</v>
      </c>
      <c r="K51" s="1029">
        <v>2023</v>
      </c>
      <c r="L51" s="1031" t="s">
        <v>20</v>
      </c>
      <c r="M51" s="1029">
        <v>108</v>
      </c>
      <c r="N51" s="1016"/>
      <c r="O51" s="1016" t="s">
        <v>1219</v>
      </c>
      <c r="P51" s="1016"/>
    </row>
    <row r="52" spans="1:16" ht="27" customHeight="1">
      <c r="A52" s="1029">
        <v>10</v>
      </c>
      <c r="B52" s="1029" t="s">
        <v>15</v>
      </c>
      <c r="C52" s="1031" t="s">
        <v>1361</v>
      </c>
      <c r="D52" s="1029" t="s">
        <v>19</v>
      </c>
      <c r="E52" s="1029" t="s">
        <v>1368</v>
      </c>
      <c r="F52" s="1029" t="s">
        <v>17</v>
      </c>
      <c r="G52" s="1029"/>
      <c r="H52" s="1030">
        <v>5100000</v>
      </c>
      <c r="I52" s="1029" t="s">
        <v>18</v>
      </c>
      <c r="J52" s="1029">
        <v>2023</v>
      </c>
      <c r="K52" s="1029">
        <v>2025</v>
      </c>
      <c r="L52" s="1031" t="s">
        <v>20</v>
      </c>
      <c r="M52" s="1029">
        <v>98</v>
      </c>
      <c r="N52" s="1016"/>
      <c r="O52" s="1016" t="s">
        <v>1219</v>
      </c>
      <c r="P52" s="1016"/>
    </row>
    <row r="53" spans="1:16" ht="27" customHeight="1">
      <c r="A53" s="1029">
        <v>11</v>
      </c>
      <c r="B53" s="1029" t="s">
        <v>15</v>
      </c>
      <c r="C53" s="1031" t="s">
        <v>1363</v>
      </c>
      <c r="D53" s="1029" t="s">
        <v>19</v>
      </c>
      <c r="E53" s="1029" t="s">
        <v>1368</v>
      </c>
      <c r="F53" s="1029" t="s">
        <v>17</v>
      </c>
      <c r="G53" s="1029"/>
      <c r="H53" s="1030">
        <v>4500000</v>
      </c>
      <c r="I53" s="1029" t="s">
        <v>18</v>
      </c>
      <c r="J53" s="1029">
        <v>2026</v>
      </c>
      <c r="K53" s="1029">
        <v>2030</v>
      </c>
      <c r="L53" s="1031" t="s">
        <v>1235</v>
      </c>
      <c r="M53" s="1029">
        <v>83</v>
      </c>
      <c r="N53" s="1016"/>
      <c r="O53" s="1016" t="s">
        <v>1219</v>
      </c>
      <c r="P53" s="1016"/>
    </row>
    <row r="54" spans="1:16" ht="27" customHeight="1">
      <c r="A54" s="1029">
        <v>11</v>
      </c>
      <c r="B54" s="1029" t="s">
        <v>15</v>
      </c>
      <c r="C54" s="1031" t="s">
        <v>1362</v>
      </c>
      <c r="D54" s="1029" t="s">
        <v>19</v>
      </c>
      <c r="E54" s="1029" t="s">
        <v>1368</v>
      </c>
      <c r="F54" s="1029" t="s">
        <v>17</v>
      </c>
      <c r="G54" s="1029"/>
      <c r="H54" s="1030">
        <v>4160000</v>
      </c>
      <c r="I54" s="1029" t="s">
        <v>18</v>
      </c>
      <c r="J54" s="1029">
        <v>2023</v>
      </c>
      <c r="K54" s="1029">
        <v>2030</v>
      </c>
      <c r="L54" s="1031" t="s">
        <v>20</v>
      </c>
      <c r="M54" s="1029">
        <v>83</v>
      </c>
      <c r="N54" s="1016"/>
      <c r="O54" s="1016" t="s">
        <v>1219</v>
      </c>
      <c r="P54" s="1016"/>
    </row>
    <row r="55" spans="1:16" ht="27" customHeight="1">
      <c r="A55" s="1029">
        <v>11</v>
      </c>
      <c r="B55" s="1029" t="s">
        <v>15</v>
      </c>
      <c r="C55" s="1031" t="s">
        <v>1365</v>
      </c>
      <c r="D55" s="1029" t="s">
        <v>19</v>
      </c>
      <c r="E55" s="1029" t="s">
        <v>1368</v>
      </c>
      <c r="F55" s="1029" t="s">
        <v>17</v>
      </c>
      <c r="G55" s="1029"/>
      <c r="H55" s="1030">
        <v>2500000</v>
      </c>
      <c r="I55" s="1029" t="s">
        <v>18</v>
      </c>
      <c r="J55" s="1029">
        <v>2026</v>
      </c>
      <c r="K55" s="1029">
        <v>2030</v>
      </c>
      <c r="L55" s="1031" t="s">
        <v>1235</v>
      </c>
      <c r="M55" s="1029">
        <v>83</v>
      </c>
      <c r="N55" s="1016"/>
      <c r="O55" s="1016" t="s">
        <v>1219</v>
      </c>
      <c r="P55" s="1016"/>
    </row>
    <row r="56" spans="1:16" ht="27" customHeight="1">
      <c r="A56" s="1029">
        <v>11</v>
      </c>
      <c r="B56" s="1029" t="s">
        <v>15</v>
      </c>
      <c r="C56" s="1031" t="s">
        <v>1364</v>
      </c>
      <c r="D56" s="1029" t="s">
        <v>19</v>
      </c>
      <c r="E56" s="1029" t="s">
        <v>1368</v>
      </c>
      <c r="F56" s="1029" t="s">
        <v>17</v>
      </c>
      <c r="G56" s="1029"/>
      <c r="H56" s="1030">
        <v>2000000</v>
      </c>
      <c r="I56" s="1029" t="s">
        <v>18</v>
      </c>
      <c r="J56" s="1029">
        <v>2023</v>
      </c>
      <c r="K56" s="1029">
        <v>2024</v>
      </c>
      <c r="L56" s="1031" t="s">
        <v>1235</v>
      </c>
      <c r="M56" s="1029">
        <v>83</v>
      </c>
      <c r="N56" s="1016"/>
      <c r="O56" s="1016" t="s">
        <v>1219</v>
      </c>
      <c r="P56" s="1016"/>
    </row>
    <row r="57" spans="1:16" ht="27" customHeight="1">
      <c r="A57" s="1029">
        <v>12</v>
      </c>
      <c r="B57" s="1029" t="s">
        <v>15</v>
      </c>
      <c r="C57" s="1031" t="s">
        <v>1366</v>
      </c>
      <c r="D57" s="1029" t="s">
        <v>19</v>
      </c>
      <c r="E57" s="1029" t="s">
        <v>1368</v>
      </c>
      <c r="F57" s="1029" t="s">
        <v>17</v>
      </c>
      <c r="G57" s="1029"/>
      <c r="H57" s="1030">
        <v>29801117</v>
      </c>
      <c r="I57" s="1029" t="s">
        <v>18</v>
      </c>
      <c r="J57" s="1029">
        <v>2024</v>
      </c>
      <c r="K57" s="1029">
        <v>2030</v>
      </c>
      <c r="L57" s="1031" t="s">
        <v>20</v>
      </c>
      <c r="M57" s="1029">
        <v>77</v>
      </c>
      <c r="N57" s="1016"/>
      <c r="O57" s="1016" t="s">
        <v>1219</v>
      </c>
      <c r="P57" s="1016"/>
    </row>
    <row r="58" spans="1:16" ht="27" customHeight="1">
      <c r="A58" s="1029">
        <v>13</v>
      </c>
      <c r="B58" s="1029" t="s">
        <v>15</v>
      </c>
      <c r="C58" s="1031" t="s">
        <v>1367</v>
      </c>
      <c r="D58" s="1029" t="s">
        <v>19</v>
      </c>
      <c r="E58" s="1029" t="s">
        <v>1368</v>
      </c>
      <c r="F58" s="1029" t="s">
        <v>17</v>
      </c>
      <c r="G58" s="1029"/>
      <c r="H58" s="1030">
        <v>3200000</v>
      </c>
      <c r="I58" s="1029" t="s">
        <v>18</v>
      </c>
      <c r="J58" s="1029">
        <v>2026</v>
      </c>
      <c r="K58" s="1029">
        <v>2030</v>
      </c>
      <c r="L58" s="1031" t="s">
        <v>20</v>
      </c>
      <c r="M58" s="1029">
        <v>72</v>
      </c>
      <c r="N58" s="1016"/>
      <c r="O58" s="1016" t="s">
        <v>1219</v>
      </c>
      <c r="P58" s="1016"/>
    </row>
    <row r="59" spans="1:16" ht="24" customHeight="1">
      <c r="A59" s="1029">
        <v>14</v>
      </c>
      <c r="B59" s="1029" t="s">
        <v>15</v>
      </c>
      <c r="C59" s="750" t="s">
        <v>2127</v>
      </c>
      <c r="D59" s="1029" t="s">
        <v>19</v>
      </c>
      <c r="E59" s="1029" t="s">
        <v>1368</v>
      </c>
      <c r="F59" s="1029" t="s">
        <v>17</v>
      </c>
      <c r="G59" s="1029"/>
      <c r="H59" s="1035">
        <v>15500000</v>
      </c>
      <c r="I59" s="1029" t="s">
        <v>18</v>
      </c>
      <c r="J59" s="1029">
        <v>2024</v>
      </c>
      <c r="K59" s="1029">
        <v>2026</v>
      </c>
      <c r="L59" s="750" t="s">
        <v>1222</v>
      </c>
      <c r="M59" s="1029">
        <v>63</v>
      </c>
      <c r="N59" s="1016"/>
      <c r="O59" s="1016" t="s">
        <v>1219</v>
      </c>
      <c r="P59" s="1016"/>
    </row>
    <row r="60" spans="1:16" ht="27" customHeight="1">
      <c r="A60" s="1029">
        <v>14</v>
      </c>
      <c r="B60" s="1029" t="s">
        <v>15</v>
      </c>
      <c r="C60" s="751" t="s">
        <v>2130</v>
      </c>
      <c r="D60" s="1029" t="s">
        <v>19</v>
      </c>
      <c r="E60" s="1029" t="s">
        <v>1368</v>
      </c>
      <c r="F60" s="1029" t="s">
        <v>17</v>
      </c>
      <c r="G60" s="1029"/>
      <c r="H60" s="1035">
        <v>1319700</v>
      </c>
      <c r="I60" s="1029" t="s">
        <v>18</v>
      </c>
      <c r="J60" s="1029">
        <v>2025</v>
      </c>
      <c r="K60" s="1029">
        <v>2028</v>
      </c>
      <c r="L60" s="750" t="s">
        <v>1222</v>
      </c>
      <c r="M60" s="1029">
        <v>63</v>
      </c>
      <c r="N60" s="1016"/>
      <c r="O60" s="1016" t="s">
        <v>1219</v>
      </c>
      <c r="P60" s="1016"/>
    </row>
    <row r="61" spans="1:16" ht="27" customHeight="1">
      <c r="A61" s="1029">
        <v>15</v>
      </c>
      <c r="B61" s="1029" t="s">
        <v>15</v>
      </c>
      <c r="C61" s="751" t="s">
        <v>2132</v>
      </c>
      <c r="D61" s="1029" t="s">
        <v>19</v>
      </c>
      <c r="E61" s="1029" t="s">
        <v>1368</v>
      </c>
      <c r="F61" s="1029" t="s">
        <v>17</v>
      </c>
      <c r="G61" s="1029"/>
      <c r="H61" s="1035">
        <v>2000000</v>
      </c>
      <c r="I61" s="1029" t="s">
        <v>18</v>
      </c>
      <c r="J61" s="1029">
        <v>2025</v>
      </c>
      <c r="K61" s="1029">
        <v>2026</v>
      </c>
      <c r="L61" s="750" t="s">
        <v>2133</v>
      </c>
      <c r="M61" s="1029">
        <v>42</v>
      </c>
      <c r="N61" s="1016"/>
      <c r="O61" s="1016" t="s">
        <v>1219</v>
      </c>
      <c r="P61" s="1016"/>
    </row>
    <row r="62" spans="1:16" ht="27" customHeight="1">
      <c r="A62" s="1029">
        <v>15</v>
      </c>
      <c r="B62" s="1029" t="s">
        <v>15</v>
      </c>
      <c r="C62" s="751" t="s">
        <v>2134</v>
      </c>
      <c r="D62" s="1029" t="s">
        <v>19</v>
      </c>
      <c r="E62" s="1029" t="s">
        <v>16</v>
      </c>
      <c r="F62" s="1029" t="s">
        <v>17</v>
      </c>
      <c r="G62" s="1029"/>
      <c r="H62" s="1035">
        <v>1000000</v>
      </c>
      <c r="I62" s="1029" t="s">
        <v>18</v>
      </c>
      <c r="J62" s="1029">
        <v>2024</v>
      </c>
      <c r="K62" s="1029">
        <v>2026</v>
      </c>
      <c r="L62" s="750" t="s">
        <v>2135</v>
      </c>
      <c r="M62" s="1029">
        <v>42</v>
      </c>
      <c r="N62" s="1016"/>
      <c r="O62" s="1016" t="s">
        <v>1219</v>
      </c>
      <c r="P62" s="1016"/>
    </row>
    <row r="63" spans="1:16" ht="27" customHeight="1">
      <c r="A63" s="1022">
        <v>1</v>
      </c>
      <c r="B63" s="1022" t="s">
        <v>15</v>
      </c>
      <c r="C63" s="1036" t="s">
        <v>1370</v>
      </c>
      <c r="D63" s="1022" t="s">
        <v>22</v>
      </c>
      <c r="E63" s="1022" t="s">
        <v>89</v>
      </c>
      <c r="F63" s="1022" t="s">
        <v>17</v>
      </c>
      <c r="G63" s="1022"/>
      <c r="H63" s="1023">
        <v>1000000</v>
      </c>
      <c r="I63" s="1022" t="s">
        <v>18</v>
      </c>
      <c r="J63" s="1022">
        <v>2025</v>
      </c>
      <c r="K63" s="1022">
        <v>2025</v>
      </c>
      <c r="L63" s="1036" t="s">
        <v>1410</v>
      </c>
      <c r="M63" s="1022">
        <v>103</v>
      </c>
      <c r="N63" s="1021"/>
      <c r="O63" s="1021" t="s">
        <v>1219</v>
      </c>
      <c r="P63" s="1021"/>
    </row>
    <row r="64" spans="1:16" ht="27" customHeight="1">
      <c r="A64" s="1022">
        <v>2</v>
      </c>
      <c r="B64" s="1022" t="s">
        <v>15</v>
      </c>
      <c r="C64" s="1036" t="s">
        <v>1380</v>
      </c>
      <c r="D64" s="1022" t="s">
        <v>22</v>
      </c>
      <c r="E64" s="1022" t="s">
        <v>89</v>
      </c>
      <c r="F64" s="1022" t="s">
        <v>17</v>
      </c>
      <c r="G64" s="1022"/>
      <c r="H64" s="1023">
        <v>1500000</v>
      </c>
      <c r="I64" s="1022" t="s">
        <v>18</v>
      </c>
      <c r="J64" s="1022">
        <v>2026</v>
      </c>
      <c r="K64" s="1022">
        <v>2026</v>
      </c>
      <c r="L64" s="1036" t="s">
        <v>1411</v>
      </c>
      <c r="M64" s="1022">
        <v>98</v>
      </c>
      <c r="N64" s="1021"/>
      <c r="O64" s="1021" t="s">
        <v>1219</v>
      </c>
      <c r="P64" s="1021"/>
    </row>
    <row r="65" spans="1:17" ht="27" customHeight="1">
      <c r="A65" s="1022">
        <v>3</v>
      </c>
      <c r="B65" s="1022" t="s">
        <v>15</v>
      </c>
      <c r="C65" s="1036" t="s">
        <v>1381</v>
      </c>
      <c r="D65" s="1022" t="s">
        <v>22</v>
      </c>
      <c r="E65" s="1022" t="s">
        <v>89</v>
      </c>
      <c r="F65" s="1022" t="s">
        <v>17</v>
      </c>
      <c r="G65" s="1022"/>
      <c r="H65" s="1023">
        <v>2000000</v>
      </c>
      <c r="I65" s="1022" t="s">
        <v>18</v>
      </c>
      <c r="J65" s="1022">
        <v>2024</v>
      </c>
      <c r="K65" s="1022">
        <v>2024</v>
      </c>
      <c r="L65" s="1036" t="s">
        <v>1411</v>
      </c>
      <c r="M65" s="1022">
        <v>92</v>
      </c>
      <c r="N65" s="1021"/>
      <c r="O65" s="1021" t="s">
        <v>1219</v>
      </c>
      <c r="P65" s="1021"/>
    </row>
    <row r="66" spans="1:17" ht="27" customHeight="1">
      <c r="A66" s="1022">
        <v>5</v>
      </c>
      <c r="B66" s="1022" t="s">
        <v>15</v>
      </c>
      <c r="C66" s="1036" t="s">
        <v>1400</v>
      </c>
      <c r="D66" s="1022" t="s">
        <v>22</v>
      </c>
      <c r="E66" s="1022" t="s">
        <v>89</v>
      </c>
      <c r="F66" s="1022" t="s">
        <v>17</v>
      </c>
      <c r="G66" s="1022"/>
      <c r="H66" s="1023">
        <v>1800000</v>
      </c>
      <c r="I66" s="1022" t="s">
        <v>18</v>
      </c>
      <c r="J66" s="1022">
        <v>2023</v>
      </c>
      <c r="K66" s="1022">
        <v>2025</v>
      </c>
      <c r="L66" s="1036" t="s">
        <v>1410</v>
      </c>
      <c r="M66" s="1022">
        <v>73</v>
      </c>
      <c r="N66" s="1021"/>
      <c r="O66" s="1021" t="s">
        <v>1219</v>
      </c>
      <c r="P66" s="1021"/>
    </row>
    <row r="67" spans="1:17" ht="27" customHeight="1">
      <c r="A67" s="1022">
        <v>5</v>
      </c>
      <c r="B67" s="1022" t="s">
        <v>15</v>
      </c>
      <c r="C67" s="1036" t="s">
        <v>1405</v>
      </c>
      <c r="D67" s="1022" t="s">
        <v>22</v>
      </c>
      <c r="E67" s="1022" t="s">
        <v>89</v>
      </c>
      <c r="F67" s="1022" t="s">
        <v>17</v>
      </c>
      <c r="G67" s="1022"/>
      <c r="H67" s="1023">
        <v>1500000</v>
      </c>
      <c r="I67" s="1022" t="s">
        <v>18</v>
      </c>
      <c r="J67" s="1022">
        <v>2024</v>
      </c>
      <c r="K67" s="1022">
        <v>2024</v>
      </c>
      <c r="L67" s="1036" t="s">
        <v>1237</v>
      </c>
      <c r="M67" s="1022">
        <v>73</v>
      </c>
      <c r="N67" s="1021"/>
      <c r="O67" s="1021" t="s">
        <v>1219</v>
      </c>
      <c r="P67" s="1021"/>
    </row>
    <row r="68" spans="1:17" s="9" customFormat="1" ht="27" customHeight="1">
      <c r="A68" s="1022">
        <v>5</v>
      </c>
      <c r="B68" s="1022" t="s">
        <v>15</v>
      </c>
      <c r="C68" s="1036" t="s">
        <v>1404</v>
      </c>
      <c r="D68" s="1022" t="s">
        <v>22</v>
      </c>
      <c r="E68" s="1022" t="s">
        <v>89</v>
      </c>
      <c r="F68" s="1022" t="s">
        <v>17</v>
      </c>
      <c r="G68" s="1022"/>
      <c r="H68" s="1023">
        <v>1200000</v>
      </c>
      <c r="I68" s="1022" t="s">
        <v>18</v>
      </c>
      <c r="J68" s="1022">
        <v>2024</v>
      </c>
      <c r="K68" s="1022">
        <v>2025</v>
      </c>
      <c r="L68" s="1036" t="s">
        <v>1237</v>
      </c>
      <c r="M68" s="1022">
        <v>73</v>
      </c>
      <c r="N68" s="1021"/>
      <c r="O68" s="1021" t="s">
        <v>1219</v>
      </c>
      <c r="P68" s="1021"/>
    </row>
    <row r="69" spans="1:17" ht="27" customHeight="1">
      <c r="A69" s="1037">
        <v>1</v>
      </c>
      <c r="B69" s="1037" t="s">
        <v>15</v>
      </c>
      <c r="C69" s="1039" t="s">
        <v>43</v>
      </c>
      <c r="D69" s="1037" t="s">
        <v>1398</v>
      </c>
      <c r="E69" s="1037"/>
      <c r="F69" s="1037" t="s">
        <v>83</v>
      </c>
      <c r="G69" s="1037"/>
      <c r="H69" s="1038">
        <v>8366500</v>
      </c>
      <c r="I69" s="1037" t="s">
        <v>18</v>
      </c>
      <c r="J69" s="1037">
        <v>2021</v>
      </c>
      <c r="K69" s="1037">
        <v>2030</v>
      </c>
      <c r="L69" s="1039" t="s">
        <v>1399</v>
      </c>
      <c r="M69" s="1037">
        <v>118</v>
      </c>
      <c r="N69" s="1037"/>
      <c r="O69" s="1037" t="s">
        <v>1219</v>
      </c>
      <c r="P69" s="1037"/>
    </row>
    <row r="70" spans="1:17" ht="27" customHeight="1">
      <c r="A70" s="1040">
        <v>1</v>
      </c>
      <c r="B70" s="1040" t="s">
        <v>15</v>
      </c>
      <c r="C70" s="1042" t="s">
        <v>1342</v>
      </c>
      <c r="D70" s="1040" t="s">
        <v>1173</v>
      </c>
      <c r="E70" s="1040" t="s">
        <v>16</v>
      </c>
      <c r="F70" s="1040" t="s">
        <v>17</v>
      </c>
      <c r="G70" s="1040"/>
      <c r="H70" s="1041">
        <v>2300000</v>
      </c>
      <c r="I70" s="1040" t="s">
        <v>18</v>
      </c>
      <c r="J70" s="1040">
        <v>2022</v>
      </c>
      <c r="K70" s="1040">
        <v>2030</v>
      </c>
      <c r="L70" s="1042" t="s">
        <v>1258</v>
      </c>
      <c r="M70" s="1040">
        <v>148</v>
      </c>
      <c r="N70" s="1043"/>
      <c r="O70" s="1044" t="s">
        <v>1219</v>
      </c>
      <c r="P70" s="1043"/>
      <c r="Q70" s="589"/>
    </row>
    <row r="71" spans="1:17" ht="27" customHeight="1">
      <c r="A71" s="1040">
        <v>2</v>
      </c>
      <c r="B71" s="1040" t="s">
        <v>15</v>
      </c>
      <c r="C71" s="1042" t="s">
        <v>1912</v>
      </c>
      <c r="D71" s="1040" t="s">
        <v>1173</v>
      </c>
      <c r="E71" s="1040"/>
      <c r="F71" s="1040" t="s">
        <v>17</v>
      </c>
      <c r="G71" s="1040"/>
      <c r="H71" s="1045">
        <v>4800000</v>
      </c>
      <c r="I71" s="1040" t="s">
        <v>18</v>
      </c>
      <c r="J71" s="1040">
        <v>2021</v>
      </c>
      <c r="K71" s="1040">
        <v>2023</v>
      </c>
      <c r="L71" s="1042" t="s">
        <v>1253</v>
      </c>
      <c r="M71" s="1040">
        <v>123</v>
      </c>
      <c r="N71" s="1044"/>
      <c r="O71" s="1044" t="s">
        <v>1219</v>
      </c>
      <c r="P71" s="1044"/>
      <c r="Q71" s="589"/>
    </row>
    <row r="72" spans="1:17" ht="27" customHeight="1">
      <c r="A72" s="1040">
        <v>2</v>
      </c>
      <c r="B72" s="1040" t="s">
        <v>15</v>
      </c>
      <c r="C72" s="1042" t="s">
        <v>1911</v>
      </c>
      <c r="D72" s="1040" t="s">
        <v>1173</v>
      </c>
      <c r="E72" s="1040"/>
      <c r="F72" s="1040" t="s">
        <v>17</v>
      </c>
      <c r="G72" s="1040"/>
      <c r="H72" s="1045">
        <v>2200000</v>
      </c>
      <c r="I72" s="1040" t="s">
        <v>18</v>
      </c>
      <c r="J72" s="1040">
        <v>2021</v>
      </c>
      <c r="K72" s="1040">
        <v>2023</v>
      </c>
      <c r="L72" s="1042" t="s">
        <v>1253</v>
      </c>
      <c r="M72" s="1040">
        <v>123</v>
      </c>
      <c r="N72" s="1044"/>
      <c r="O72" s="1044" t="s">
        <v>1219</v>
      </c>
      <c r="P72" s="1044"/>
      <c r="Q72" s="589"/>
    </row>
    <row r="73" spans="1:17" ht="27" customHeight="1">
      <c r="A73" s="1040">
        <v>3</v>
      </c>
      <c r="B73" s="1040" t="s">
        <v>15</v>
      </c>
      <c r="C73" s="1042" t="s">
        <v>1356</v>
      </c>
      <c r="D73" s="1040" t="s">
        <v>1173</v>
      </c>
      <c r="E73" s="1040"/>
      <c r="F73" s="1040"/>
      <c r="G73" s="1040"/>
      <c r="H73" s="1041">
        <v>3150000</v>
      </c>
      <c r="I73" s="1040" t="s">
        <v>18</v>
      </c>
      <c r="J73" s="1040">
        <v>2021</v>
      </c>
      <c r="K73" s="1040">
        <v>2030</v>
      </c>
      <c r="L73" s="1042" t="s">
        <v>1256</v>
      </c>
      <c r="M73" s="1040">
        <v>118</v>
      </c>
      <c r="N73" s="1044"/>
      <c r="O73" s="1044" t="s">
        <v>1219</v>
      </c>
      <c r="P73" s="1044"/>
      <c r="Q73" s="589"/>
    </row>
    <row r="74" spans="1:17" ht="27" customHeight="1">
      <c r="A74" s="1040">
        <v>3</v>
      </c>
      <c r="B74" s="1040" t="s">
        <v>15</v>
      </c>
      <c r="C74" s="1042" t="s">
        <v>1357</v>
      </c>
      <c r="D74" s="1040" t="s">
        <v>1173</v>
      </c>
      <c r="E74" s="1040" t="s">
        <v>16</v>
      </c>
      <c r="F74" s="1040" t="s">
        <v>17</v>
      </c>
      <c r="G74" s="1040"/>
      <c r="H74" s="1041">
        <v>2700000</v>
      </c>
      <c r="I74" s="1040" t="s">
        <v>18</v>
      </c>
      <c r="J74" s="1040">
        <v>2021</v>
      </c>
      <c r="K74" s="1040">
        <v>2030</v>
      </c>
      <c r="L74" s="1042" t="s">
        <v>1256</v>
      </c>
      <c r="M74" s="1040">
        <v>118</v>
      </c>
      <c r="N74" s="1044"/>
      <c r="O74" s="1044" t="s">
        <v>1219</v>
      </c>
      <c r="P74" s="1044"/>
      <c r="Q74" s="589"/>
    </row>
    <row r="75" spans="1:17" ht="27" customHeight="1">
      <c r="A75" s="1046">
        <v>4</v>
      </c>
      <c r="B75" s="1040" t="s">
        <v>15</v>
      </c>
      <c r="C75" s="1047" t="s">
        <v>2145</v>
      </c>
      <c r="D75" s="1040" t="s">
        <v>1173</v>
      </c>
      <c r="E75" s="1046"/>
      <c r="F75" s="1040" t="s">
        <v>17</v>
      </c>
      <c r="G75" s="1046"/>
      <c r="H75" s="1041">
        <v>39000000</v>
      </c>
      <c r="I75" s="1040" t="s">
        <v>18</v>
      </c>
      <c r="J75" s="1040">
        <v>2025</v>
      </c>
      <c r="K75" s="1040">
        <v>2026</v>
      </c>
      <c r="L75" s="1042" t="s">
        <v>1253</v>
      </c>
      <c r="M75" s="1046">
        <v>78</v>
      </c>
      <c r="N75" s="1044"/>
      <c r="O75" s="1044" t="s">
        <v>1219</v>
      </c>
      <c r="P75" s="1044"/>
    </row>
    <row r="76" spans="1:17" ht="27" customHeight="1">
      <c r="A76" s="1046">
        <v>4</v>
      </c>
      <c r="B76" s="1040" t="s">
        <v>15</v>
      </c>
      <c r="C76" s="1047" t="s">
        <v>2144</v>
      </c>
      <c r="D76" s="1040" t="s">
        <v>1173</v>
      </c>
      <c r="E76" s="1046"/>
      <c r="F76" s="1040" t="s">
        <v>17</v>
      </c>
      <c r="G76" s="1046"/>
      <c r="H76" s="1041">
        <v>6000000</v>
      </c>
      <c r="I76" s="1040" t="s">
        <v>18</v>
      </c>
      <c r="J76" s="1040">
        <v>2024</v>
      </c>
      <c r="K76" s="1040">
        <v>2025</v>
      </c>
      <c r="L76" s="1042" t="s">
        <v>1253</v>
      </c>
      <c r="M76" s="1046">
        <v>78</v>
      </c>
      <c r="N76" s="1044"/>
      <c r="O76" s="1044" t="s">
        <v>1219</v>
      </c>
      <c r="P76" s="1044"/>
    </row>
    <row r="77" spans="1:17" ht="27" customHeight="1">
      <c r="A77" s="1046">
        <v>4</v>
      </c>
      <c r="B77" s="1040" t="s">
        <v>15</v>
      </c>
      <c r="C77" s="1047" t="s">
        <v>2142</v>
      </c>
      <c r="D77" s="1040" t="s">
        <v>1173</v>
      </c>
      <c r="E77" s="1046"/>
      <c r="F77" s="1040" t="s">
        <v>17</v>
      </c>
      <c r="G77" s="1046"/>
      <c r="H77" s="1041">
        <v>4809538</v>
      </c>
      <c r="I77" s="1040" t="s">
        <v>18</v>
      </c>
      <c r="J77" s="1040">
        <v>2022</v>
      </c>
      <c r="K77" s="1040">
        <v>2023</v>
      </c>
      <c r="L77" s="1042" t="s">
        <v>1253</v>
      </c>
      <c r="M77" s="1046">
        <v>78</v>
      </c>
      <c r="N77" s="1043"/>
      <c r="O77" s="1044" t="s">
        <v>1219</v>
      </c>
      <c r="P77" s="1043"/>
    </row>
    <row r="78" spans="1:17" ht="27" customHeight="1">
      <c r="A78" s="1046">
        <v>5</v>
      </c>
      <c r="B78" s="1040" t="s">
        <v>15</v>
      </c>
      <c r="C78" s="1047" t="s">
        <v>2148</v>
      </c>
      <c r="D78" s="1040" t="s">
        <v>1173</v>
      </c>
      <c r="E78" s="1046"/>
      <c r="F78" s="1040" t="s">
        <v>17</v>
      </c>
      <c r="G78" s="1046"/>
      <c r="H78" s="1041">
        <v>10000000</v>
      </c>
      <c r="I78" s="1040" t="s">
        <v>18</v>
      </c>
      <c r="J78" s="1040">
        <v>2024</v>
      </c>
      <c r="K78" s="1040">
        <v>2026</v>
      </c>
      <c r="L78" s="1042" t="s">
        <v>1253</v>
      </c>
      <c r="M78" s="1046">
        <v>58</v>
      </c>
      <c r="N78" s="1044"/>
      <c r="O78" s="1044" t="s">
        <v>1219</v>
      </c>
      <c r="P78" s="1044"/>
    </row>
    <row r="79" spans="1:17" ht="27" customHeight="1">
      <c r="A79" s="1046">
        <v>5</v>
      </c>
      <c r="B79" s="1040" t="s">
        <v>15</v>
      </c>
      <c r="C79" s="1047" t="s">
        <v>2147</v>
      </c>
      <c r="D79" s="1040" t="s">
        <v>1173</v>
      </c>
      <c r="E79" s="1046"/>
      <c r="F79" s="1040" t="s">
        <v>17</v>
      </c>
      <c r="G79" s="1046"/>
      <c r="H79" s="1041">
        <v>7600000</v>
      </c>
      <c r="I79" s="1040" t="s">
        <v>18</v>
      </c>
      <c r="J79" s="1040">
        <v>2024</v>
      </c>
      <c r="K79" s="1040">
        <v>2026</v>
      </c>
      <c r="L79" s="1042" t="s">
        <v>1253</v>
      </c>
      <c r="M79" s="1046">
        <v>58</v>
      </c>
      <c r="N79" s="1044"/>
      <c r="O79" s="1044" t="s">
        <v>1219</v>
      </c>
      <c r="P79" s="1044"/>
    </row>
    <row r="80" spans="1:17" ht="27" customHeight="1">
      <c r="A80" s="1046">
        <v>5</v>
      </c>
      <c r="B80" s="1040" t="s">
        <v>15</v>
      </c>
      <c r="C80" s="1047" t="s">
        <v>2150</v>
      </c>
      <c r="D80" s="1040" t="s">
        <v>1173</v>
      </c>
      <c r="E80" s="1046"/>
      <c r="F80" s="1040" t="s">
        <v>17</v>
      </c>
      <c r="G80" s="1046"/>
      <c r="H80" s="1041">
        <v>2200000</v>
      </c>
      <c r="I80" s="1040" t="s">
        <v>18</v>
      </c>
      <c r="J80" s="1040">
        <v>2024</v>
      </c>
      <c r="K80" s="1040">
        <v>2026</v>
      </c>
      <c r="L80" s="1042" t="s">
        <v>1253</v>
      </c>
      <c r="M80" s="1046">
        <v>58</v>
      </c>
      <c r="N80" s="1044"/>
      <c r="O80" s="1044" t="s">
        <v>1219</v>
      </c>
      <c r="P80" s="1044"/>
    </row>
    <row r="81" spans="8:8">
      <c r="H81" s="755"/>
    </row>
    <row r="82" spans="8:8">
      <c r="H82" s="755"/>
    </row>
    <row r="83" spans="8:8">
      <c r="H83" s="755"/>
    </row>
    <row r="84" spans="8:8">
      <c r="H84" s="755"/>
    </row>
    <row r="85" spans="8:8">
      <c r="H85" s="755"/>
    </row>
    <row r="86" spans="8:8">
      <c r="H86" s="755"/>
    </row>
    <row r="87" spans="8:8">
      <c r="H87" s="755"/>
    </row>
    <row r="88" spans="8:8">
      <c r="H88" s="755"/>
    </row>
    <row r="89" spans="8:8">
      <c r="H89" s="755"/>
    </row>
    <row r="90" spans="8:8">
      <c r="H90" s="755"/>
    </row>
    <row r="91" spans="8:8">
      <c r="H91" s="755"/>
    </row>
    <row r="92" spans="8:8">
      <c r="H92" s="755"/>
    </row>
    <row r="93" spans="8:8">
      <c r="H93" s="755"/>
    </row>
    <row r="94" spans="8:8">
      <c r="H94" s="755"/>
    </row>
    <row r="95" spans="8:8">
      <c r="H95" s="755"/>
    </row>
    <row r="96" spans="8:8">
      <c r="H96" s="755"/>
    </row>
    <row r="97" spans="8:8">
      <c r="H97" s="755"/>
    </row>
    <row r="98" spans="8:8">
      <c r="H98" s="755"/>
    </row>
    <row r="99" spans="8:8">
      <c r="H99" s="755"/>
    </row>
    <row r="100" spans="8:8">
      <c r="H100" s="755"/>
    </row>
    <row r="101" spans="8:8">
      <c r="H101" s="755"/>
    </row>
    <row r="102" spans="8:8">
      <c r="H102" s="755"/>
    </row>
    <row r="103" spans="8:8">
      <c r="H103" s="755"/>
    </row>
    <row r="104" spans="8:8">
      <c r="H104" s="755"/>
    </row>
    <row r="105" spans="8:8">
      <c r="H105" s="755"/>
    </row>
    <row r="106" spans="8:8">
      <c r="H106" s="755"/>
    </row>
    <row r="107" spans="8:8">
      <c r="H107" s="755"/>
    </row>
    <row r="108" spans="8:8">
      <c r="H108" s="755"/>
    </row>
    <row r="109" spans="8:8">
      <c r="H109" s="755"/>
    </row>
    <row r="110" spans="8:8">
      <c r="H110" s="755"/>
    </row>
    <row r="111" spans="8:8">
      <c r="H111" s="755"/>
    </row>
    <row r="112" spans="8:8">
      <c r="H112" s="755"/>
    </row>
    <row r="113" spans="8:8">
      <c r="H113" s="755"/>
    </row>
    <row r="114" spans="8:8">
      <c r="H114" s="755"/>
    </row>
    <row r="115" spans="8:8">
      <c r="H115" s="755"/>
    </row>
    <row r="116" spans="8:8">
      <c r="H116" s="755"/>
    </row>
    <row r="117" spans="8:8">
      <c r="H117" s="755"/>
    </row>
    <row r="118" spans="8:8">
      <c r="H118" s="755"/>
    </row>
    <row r="119" spans="8:8">
      <c r="H119" s="755"/>
    </row>
    <row r="120" spans="8:8">
      <c r="H120" s="755"/>
    </row>
    <row r="121" spans="8:8">
      <c r="H121" s="755"/>
    </row>
    <row r="122" spans="8:8">
      <c r="H122" s="755"/>
    </row>
    <row r="123" spans="8:8">
      <c r="H123" s="755"/>
    </row>
    <row r="124" spans="8:8">
      <c r="H124" s="755"/>
    </row>
    <row r="125" spans="8:8">
      <c r="H125" s="755"/>
    </row>
    <row r="126" spans="8:8">
      <c r="H126" s="755"/>
    </row>
    <row r="127" spans="8:8">
      <c r="H127" s="755"/>
    </row>
    <row r="128" spans="8:8">
      <c r="H128" s="755"/>
    </row>
    <row r="129" spans="8:8">
      <c r="H129" s="755"/>
    </row>
    <row r="130" spans="8:8">
      <c r="H130" s="755"/>
    </row>
    <row r="131" spans="8:8">
      <c r="H131" s="755"/>
    </row>
  </sheetData>
  <sheetProtection algorithmName="SHA-512" hashValue="URlytaK99wKn0/v/4mKcHw46hnblUOThfVbhUVt5I3AeUt8xPArTSiM9NZN5O+clTKXUim3GhPFZO5qxl2zDgA==" saltValue="BJMxYumliWwed23FoxadWw==" spinCount="100000" sheet="1" objects="1" scenarios="1"/>
  <sortState ref="A9:P80">
    <sortCondition ref="B9:B80"/>
    <sortCondition ref="D9:D80"/>
    <sortCondition ref="A9:A80"/>
    <sortCondition descending="1" ref="H9:H80"/>
  </sortState>
  <pageMargins left="0" right="0" top="0.74803149606299213" bottom="0.74803149606299213" header="0.31496062992125984" footer="0.31496062992125984"/>
  <pageSetup paperSize="8" scale="49" firstPageNumber="0" fitToHeight="0" orientation="portrait" r:id="rId1"/>
  <headerFooter>
    <oddHeader>&amp;C&amp;"Times New Roman,Tučné"&amp;12Príloha 8: Priorizovaný investičný plán MS SR s harmonogramom do r. 2026</oddHeader>
    <oddFooter>&amp;L&amp;"ITa,Kurzíva"Investičná stratégia MS SR 2021&amp;C&amp;"Times New Roman,Normálne"&amp;12Page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5"/>
  <sheetViews>
    <sheetView view="pageBreakPreview" topLeftCell="A214" zoomScale="60" zoomScaleNormal="100" workbookViewId="0">
      <selection activeCell="F165" sqref="F165"/>
    </sheetView>
  </sheetViews>
  <sheetFormatPr defaultColWidth="9.109375" defaultRowHeight="14.4"/>
  <cols>
    <col min="1" max="1" width="36.109375" style="497" customWidth="1"/>
    <col min="2" max="2" width="11.33203125" style="497" bestFit="1" customWidth="1"/>
    <col min="3" max="3" width="9.109375" style="497"/>
    <col min="4" max="4" width="26.88671875" style="497" customWidth="1"/>
    <col min="5" max="5" width="24.5546875" style="497" bestFit="1" customWidth="1"/>
    <col min="6" max="6" width="137.44140625" style="576" customWidth="1"/>
    <col min="7" max="22" width="9.109375" style="497"/>
    <col min="23" max="23" width="74.44140625" style="497" customWidth="1"/>
    <col min="24" max="16384" width="9.109375" style="497"/>
  </cols>
  <sheetData>
    <row r="1" spans="1:6">
      <c r="A1" s="496" t="s">
        <v>1717</v>
      </c>
      <c r="E1" s="498" t="s">
        <v>1718</v>
      </c>
      <c r="F1" s="575" t="s">
        <v>1719</v>
      </c>
    </row>
    <row r="3" spans="1:6" ht="15" thickBot="1">
      <c r="A3" s="497" t="s">
        <v>1720</v>
      </c>
    </row>
    <row r="4" spans="1:6" s="501" customFormat="1">
      <c r="A4" s="499" t="s">
        <v>1721</v>
      </c>
      <c r="B4" s="498" t="s">
        <v>1722</v>
      </c>
      <c r="C4" s="498" t="s">
        <v>1723</v>
      </c>
      <c r="D4" s="500" t="s">
        <v>1724</v>
      </c>
      <c r="F4" s="577" t="s">
        <v>1824</v>
      </c>
    </row>
    <row r="5" spans="1:6">
      <c r="A5" s="502" t="s">
        <v>1725</v>
      </c>
      <c r="B5" s="503" t="s">
        <v>1726</v>
      </c>
      <c r="C5" s="503"/>
      <c r="D5" s="504"/>
      <c r="E5" s="527"/>
      <c r="F5" s="578"/>
    </row>
    <row r="6" spans="1:6">
      <c r="A6" s="502" t="s">
        <v>1728</v>
      </c>
      <c r="B6" s="503">
        <v>5</v>
      </c>
      <c r="C6" s="503"/>
      <c r="D6" s="504"/>
      <c r="E6" s="527"/>
      <c r="F6" s="578"/>
    </row>
    <row r="7" spans="1:6">
      <c r="A7" s="506" t="s">
        <v>1730</v>
      </c>
      <c r="B7" s="507"/>
      <c r="C7" s="507"/>
      <c r="D7" s="508"/>
      <c r="E7" s="527"/>
      <c r="F7" s="578"/>
    </row>
    <row r="8" spans="1:6">
      <c r="A8" s="506" t="s">
        <v>1732</v>
      </c>
      <c r="B8" s="507"/>
      <c r="C8" s="507">
        <v>5</v>
      </c>
      <c r="D8" s="508"/>
      <c r="E8" s="527"/>
      <c r="F8" s="578"/>
    </row>
    <row r="9" spans="1:6">
      <c r="A9" s="506" t="s">
        <v>1734</v>
      </c>
      <c r="B9" s="507"/>
      <c r="C9" s="507">
        <v>5</v>
      </c>
      <c r="D9" s="508"/>
      <c r="E9" s="505"/>
      <c r="F9" s="577"/>
    </row>
    <row r="10" spans="1:6" ht="30" customHeight="1">
      <c r="A10" s="509" t="s">
        <v>1196</v>
      </c>
      <c r="B10" s="507"/>
      <c r="C10" s="507">
        <v>2</v>
      </c>
      <c r="D10" s="508"/>
      <c r="E10" s="526"/>
      <c r="F10" s="579"/>
    </row>
    <row r="11" spans="1:6">
      <c r="A11" s="506" t="s">
        <v>1735</v>
      </c>
      <c r="B11" s="507"/>
      <c r="C11" s="507">
        <v>4</v>
      </c>
      <c r="D11" s="508"/>
      <c r="F11" s="579"/>
    </row>
    <row r="12" spans="1:6">
      <c r="A12" s="506" t="s">
        <v>1736</v>
      </c>
      <c r="B12" s="507"/>
      <c r="C12" s="507">
        <v>4</v>
      </c>
      <c r="D12" s="508"/>
      <c r="F12" s="579"/>
    </row>
    <row r="13" spans="1:6" s="513" customFormat="1">
      <c r="A13" s="510" t="s">
        <v>387</v>
      </c>
      <c r="B13" s="511">
        <v>5</v>
      </c>
      <c r="C13" s="511">
        <f>SUM(C7:C12)</f>
        <v>20</v>
      </c>
      <c r="D13" s="512">
        <f>B13*C13</f>
        <v>100</v>
      </c>
      <c r="F13" s="580"/>
    </row>
    <row r="14" spans="1:6">
      <c r="A14" s="502" t="s">
        <v>1737</v>
      </c>
      <c r="B14" s="503">
        <v>5</v>
      </c>
      <c r="C14" s="503"/>
      <c r="D14" s="504"/>
      <c r="F14" s="579"/>
    </row>
    <row r="15" spans="1:6">
      <c r="A15" s="514" t="s">
        <v>1738</v>
      </c>
      <c r="B15" s="503"/>
      <c r="C15" s="515"/>
      <c r="D15" s="504"/>
      <c r="F15" s="579"/>
    </row>
    <row r="16" spans="1:6" s="516" customFormat="1">
      <c r="A16" s="514" t="s">
        <v>1739</v>
      </c>
      <c r="B16" s="515"/>
      <c r="D16" s="517"/>
      <c r="F16" s="581"/>
    </row>
    <row r="17" spans="1:6" s="516" customFormat="1" ht="28.8">
      <c r="A17" s="518" t="s">
        <v>1740</v>
      </c>
      <c r="B17" s="515"/>
      <c r="C17" s="515"/>
      <c r="D17" s="517"/>
      <c r="F17" s="581"/>
    </row>
    <row r="18" spans="1:6" s="516" customFormat="1" ht="28.8">
      <c r="A18" s="518" t="s">
        <v>1741</v>
      </c>
      <c r="B18" s="515"/>
      <c r="C18" s="515">
        <v>3</v>
      </c>
      <c r="D18" s="517"/>
      <c r="F18" s="581"/>
    </row>
    <row r="19" spans="1:6">
      <c r="A19" s="514" t="s">
        <v>1208</v>
      </c>
      <c r="B19" s="503"/>
      <c r="C19" s="515"/>
      <c r="D19" s="504"/>
      <c r="F19" s="579"/>
    </row>
    <row r="20" spans="1:6">
      <c r="A20" s="510" t="s">
        <v>387</v>
      </c>
      <c r="B20" s="511">
        <v>5</v>
      </c>
      <c r="C20" s="511">
        <f>SUM(C14:C19)</f>
        <v>3</v>
      </c>
      <c r="D20" s="512">
        <f>B20*C20</f>
        <v>15</v>
      </c>
      <c r="F20" s="579"/>
    </row>
    <row r="21" spans="1:6">
      <c r="A21" s="502" t="s">
        <v>1742</v>
      </c>
      <c r="B21" s="503">
        <v>3</v>
      </c>
      <c r="C21" s="503"/>
      <c r="D21" s="504"/>
      <c r="F21" s="579"/>
    </row>
    <row r="22" spans="1:6">
      <c r="A22" s="519" t="s">
        <v>1743</v>
      </c>
      <c r="B22" s="520"/>
      <c r="C22" s="520">
        <v>6</v>
      </c>
      <c r="D22" s="521"/>
      <c r="F22" s="579"/>
    </row>
    <row r="23" spans="1:6">
      <c r="A23" s="519" t="s">
        <v>1744</v>
      </c>
      <c r="B23" s="520"/>
      <c r="C23" s="520"/>
      <c r="D23" s="521"/>
      <c r="F23" s="579"/>
    </row>
    <row r="24" spans="1:6">
      <c r="A24" s="519" t="s">
        <v>1745</v>
      </c>
      <c r="B24" s="520"/>
      <c r="C24" s="520"/>
      <c r="D24" s="521"/>
      <c r="F24" s="579"/>
    </row>
    <row r="25" spans="1:6">
      <c r="A25" s="510" t="s">
        <v>387</v>
      </c>
      <c r="B25" s="511">
        <v>3</v>
      </c>
      <c r="C25" s="511">
        <f>SUM(C22:C24)</f>
        <v>6</v>
      </c>
      <c r="D25" s="512">
        <f>B25*C25</f>
        <v>18</v>
      </c>
      <c r="F25" s="579"/>
    </row>
    <row r="26" spans="1:6" s="496" customFormat="1" ht="15" thickBot="1">
      <c r="A26" s="522" t="s">
        <v>1746</v>
      </c>
      <c r="B26" s="523"/>
      <c r="C26" s="523"/>
      <c r="D26" s="524">
        <f>SUM(D13:D25)</f>
        <v>133</v>
      </c>
      <c r="E26" s="525">
        <f>D26+E10</f>
        <v>133</v>
      </c>
      <c r="F26" s="582"/>
    </row>
    <row r="27" spans="1:6" s="562" customFormat="1">
      <c r="B27" s="563"/>
      <c r="C27" s="563"/>
      <c r="D27" s="563"/>
      <c r="E27" s="563"/>
      <c r="F27" s="583"/>
    </row>
    <row r="29" spans="1:6" ht="15" thickBot="1">
      <c r="A29" s="526" t="s">
        <v>1747</v>
      </c>
    </row>
    <row r="30" spans="1:6">
      <c r="A30" s="499" t="s">
        <v>1721</v>
      </c>
      <c r="B30" s="498" t="s">
        <v>1722</v>
      </c>
      <c r="C30" s="498" t="s">
        <v>1723</v>
      </c>
      <c r="D30" s="500" t="s">
        <v>1724</v>
      </c>
    </row>
    <row r="31" spans="1:6" ht="15" customHeight="1">
      <c r="A31" s="502" t="s">
        <v>1725</v>
      </c>
      <c r="B31" s="503" t="s">
        <v>1726</v>
      </c>
      <c r="C31" s="503"/>
      <c r="D31" s="504"/>
      <c r="E31" s="527">
        <v>6</v>
      </c>
      <c r="F31" s="576" t="s">
        <v>1733</v>
      </c>
    </row>
    <row r="32" spans="1:6">
      <c r="A32" s="502" t="s">
        <v>1728</v>
      </c>
      <c r="B32" s="503">
        <v>5</v>
      </c>
      <c r="C32" s="503"/>
      <c r="D32" s="504"/>
      <c r="E32" s="527">
        <v>4</v>
      </c>
      <c r="F32" s="576" t="s">
        <v>1748</v>
      </c>
    </row>
    <row r="33" spans="1:6">
      <c r="A33" s="506" t="s">
        <v>1730</v>
      </c>
      <c r="B33" s="507"/>
      <c r="C33" s="507"/>
      <c r="D33" s="508"/>
      <c r="E33" s="527">
        <v>6</v>
      </c>
      <c r="F33" s="576" t="s">
        <v>1530</v>
      </c>
    </row>
    <row r="34" spans="1:6">
      <c r="A34" s="506" t="s">
        <v>1732</v>
      </c>
      <c r="B34" s="507"/>
      <c r="C34" s="507">
        <v>5</v>
      </c>
      <c r="D34" s="508"/>
      <c r="E34" s="527">
        <v>4</v>
      </c>
      <c r="F34" s="576" t="s">
        <v>1749</v>
      </c>
    </row>
    <row r="35" spans="1:6">
      <c r="A35" s="506" t="s">
        <v>1734</v>
      </c>
      <c r="B35" s="507"/>
      <c r="C35" s="507">
        <v>5</v>
      </c>
      <c r="D35" s="508"/>
    </row>
    <row r="36" spans="1:6" ht="28.8">
      <c r="A36" s="509" t="s">
        <v>1196</v>
      </c>
      <c r="B36" s="507"/>
      <c r="C36" s="507">
        <v>2</v>
      </c>
      <c r="D36" s="508"/>
      <c r="E36" s="526">
        <v>20</v>
      </c>
    </row>
    <row r="37" spans="1:6">
      <c r="A37" s="506" t="s">
        <v>1735</v>
      </c>
      <c r="B37" s="507"/>
      <c r="C37" s="507">
        <v>4</v>
      </c>
      <c r="D37" s="508"/>
    </row>
    <row r="38" spans="1:6">
      <c r="A38" s="506" t="s">
        <v>1736</v>
      </c>
      <c r="B38" s="507"/>
      <c r="C38" s="507">
        <v>4</v>
      </c>
      <c r="D38" s="508"/>
    </row>
    <row r="39" spans="1:6">
      <c r="A39" s="510" t="s">
        <v>387</v>
      </c>
      <c r="B39" s="511">
        <v>5</v>
      </c>
      <c r="C39" s="511">
        <f>SUM(C33:C38)</f>
        <v>20</v>
      </c>
      <c r="D39" s="512">
        <f>B39*C39</f>
        <v>100</v>
      </c>
    </row>
    <row r="40" spans="1:6">
      <c r="A40" s="502" t="s">
        <v>1737</v>
      </c>
      <c r="B40" s="503">
        <v>5</v>
      </c>
      <c r="C40" s="503"/>
      <c r="D40" s="504"/>
    </row>
    <row r="41" spans="1:6">
      <c r="A41" s="514" t="s">
        <v>1738</v>
      </c>
      <c r="B41" s="503"/>
      <c r="C41" s="515"/>
      <c r="D41" s="504"/>
    </row>
    <row r="42" spans="1:6">
      <c r="A42" s="514" t="s">
        <v>1739</v>
      </c>
      <c r="B42" s="515"/>
      <c r="C42" s="515"/>
      <c r="D42" s="517"/>
    </row>
    <row r="43" spans="1:6" ht="28.8">
      <c r="A43" s="518" t="s">
        <v>1740</v>
      </c>
      <c r="B43" s="515"/>
      <c r="C43" s="515"/>
      <c r="D43" s="517"/>
    </row>
    <row r="44" spans="1:6" ht="28.8">
      <c r="A44" s="518" t="s">
        <v>1741</v>
      </c>
      <c r="B44" s="515"/>
      <c r="C44" s="515">
        <v>3</v>
      </c>
      <c r="D44" s="517"/>
    </row>
    <row r="45" spans="1:6">
      <c r="A45" s="514" t="s">
        <v>1208</v>
      </c>
      <c r="B45" s="503"/>
      <c r="C45" s="515"/>
      <c r="D45" s="504"/>
    </row>
    <row r="46" spans="1:6">
      <c r="A46" s="510" t="s">
        <v>387</v>
      </c>
      <c r="B46" s="511">
        <v>5</v>
      </c>
      <c r="C46" s="511">
        <f>SUM(C40:C45)</f>
        <v>3</v>
      </c>
      <c r="D46" s="512">
        <f>B46*C46</f>
        <v>15</v>
      </c>
    </row>
    <row r="47" spans="1:6">
      <c r="A47" s="502" t="s">
        <v>1742</v>
      </c>
      <c r="B47" s="503">
        <v>3</v>
      </c>
      <c r="C47" s="503"/>
      <c r="D47" s="504"/>
    </row>
    <row r="48" spans="1:6">
      <c r="A48" s="519" t="s">
        <v>1743</v>
      </c>
      <c r="B48" s="520"/>
      <c r="C48" s="520"/>
      <c r="D48" s="521"/>
    </row>
    <row r="49" spans="1:6">
      <c r="A49" s="519" t="s">
        <v>1744</v>
      </c>
      <c r="B49" s="520"/>
      <c r="C49" s="520">
        <v>4</v>
      </c>
      <c r="D49" s="521"/>
    </row>
    <row r="50" spans="1:6">
      <c r="A50" s="519" t="s">
        <v>1745</v>
      </c>
      <c r="B50" s="520"/>
      <c r="C50" s="520"/>
      <c r="D50" s="521"/>
    </row>
    <row r="51" spans="1:6">
      <c r="A51" s="510" t="s">
        <v>387</v>
      </c>
      <c r="B51" s="511">
        <v>3</v>
      </c>
      <c r="C51" s="511">
        <f>SUM(C48:C50)</f>
        <v>4</v>
      </c>
      <c r="D51" s="512">
        <f>B51*C51</f>
        <v>12</v>
      </c>
    </row>
    <row r="52" spans="1:6" ht="15" thickBot="1">
      <c r="A52" s="522" t="s">
        <v>1746</v>
      </c>
      <c r="B52" s="523"/>
      <c r="C52" s="523"/>
      <c r="D52" s="524">
        <f>SUM(D39:D51)</f>
        <v>127</v>
      </c>
      <c r="E52" s="525">
        <v>147</v>
      </c>
    </row>
    <row r="53" spans="1:6" s="562" customFormat="1">
      <c r="F53" s="584"/>
    </row>
    <row r="54" spans="1:6" ht="15" thickBot="1">
      <c r="A54" s="561" t="s">
        <v>1821</v>
      </c>
    </row>
    <row r="55" spans="1:6">
      <c r="A55" s="499" t="s">
        <v>1721</v>
      </c>
      <c r="B55" s="498" t="s">
        <v>1722</v>
      </c>
      <c r="C55" s="498" t="s">
        <v>1723</v>
      </c>
      <c r="D55" s="500" t="s">
        <v>1724</v>
      </c>
    </row>
    <row r="56" spans="1:6">
      <c r="A56" s="502" t="s">
        <v>1725</v>
      </c>
      <c r="B56" s="503" t="s">
        <v>1726</v>
      </c>
      <c r="C56" s="503"/>
      <c r="D56" s="504"/>
      <c r="E56" s="497">
        <v>6</v>
      </c>
      <c r="F56" s="576" t="s">
        <v>1727</v>
      </c>
    </row>
    <row r="57" spans="1:6">
      <c r="A57" s="502" t="s">
        <v>1728</v>
      </c>
      <c r="B57" s="503">
        <v>5</v>
      </c>
      <c r="C57" s="503"/>
      <c r="D57" s="504"/>
      <c r="E57" s="497">
        <v>6</v>
      </c>
      <c r="F57" s="576" t="s">
        <v>1729</v>
      </c>
    </row>
    <row r="58" spans="1:6">
      <c r="A58" s="506" t="s">
        <v>1730</v>
      </c>
      <c r="B58" s="507"/>
      <c r="C58" s="507"/>
      <c r="D58" s="508"/>
    </row>
    <row r="59" spans="1:6">
      <c r="A59" s="506" t="s">
        <v>1732</v>
      </c>
      <c r="B59" s="507"/>
      <c r="C59" s="507">
        <v>5</v>
      </c>
      <c r="D59" s="508"/>
    </row>
    <row r="60" spans="1:6">
      <c r="A60" s="506" t="s">
        <v>1734</v>
      </c>
      <c r="B60" s="507"/>
      <c r="C60" s="507">
        <v>5</v>
      </c>
      <c r="D60" s="508"/>
      <c r="E60" s="505"/>
    </row>
    <row r="61" spans="1:6" ht="28.8">
      <c r="A61" s="509" t="s">
        <v>1196</v>
      </c>
      <c r="B61" s="507"/>
      <c r="C61" s="507">
        <v>2</v>
      </c>
      <c r="D61" s="508"/>
      <c r="E61" s="496">
        <f>SUM(E56:E60)</f>
        <v>12</v>
      </c>
    </row>
    <row r="62" spans="1:6">
      <c r="A62" s="506" t="s">
        <v>1735</v>
      </c>
      <c r="B62" s="507"/>
      <c r="C62" s="507">
        <v>4</v>
      </c>
      <c r="D62" s="508"/>
    </row>
    <row r="63" spans="1:6">
      <c r="A63" s="506" t="s">
        <v>1736</v>
      </c>
      <c r="B63" s="507"/>
      <c r="C63" s="507">
        <v>4</v>
      </c>
      <c r="D63" s="508"/>
    </row>
    <row r="64" spans="1:6">
      <c r="A64" s="510" t="s">
        <v>387</v>
      </c>
      <c r="B64" s="511">
        <v>5</v>
      </c>
      <c r="C64" s="511">
        <f>SUM(C58:C63)</f>
        <v>20</v>
      </c>
      <c r="D64" s="512">
        <f>B64*C64</f>
        <v>100</v>
      </c>
    </row>
    <row r="65" spans="1:6">
      <c r="A65" s="502" t="s">
        <v>1737</v>
      </c>
      <c r="B65" s="503">
        <v>5</v>
      </c>
      <c r="C65" s="503"/>
      <c r="D65" s="504"/>
    </row>
    <row r="66" spans="1:6">
      <c r="A66" s="514" t="s">
        <v>1738</v>
      </c>
      <c r="B66" s="503"/>
      <c r="C66" s="515"/>
      <c r="D66" s="504"/>
    </row>
    <row r="67" spans="1:6">
      <c r="A67" s="514" t="s">
        <v>1739</v>
      </c>
      <c r="B67" s="515"/>
      <c r="C67" s="515">
        <v>3</v>
      </c>
      <c r="D67" s="517"/>
    </row>
    <row r="68" spans="1:6" ht="28.8">
      <c r="A68" s="518" t="s">
        <v>1740</v>
      </c>
      <c r="B68" s="515"/>
      <c r="C68" s="515"/>
      <c r="D68" s="517"/>
    </row>
    <row r="69" spans="1:6" ht="28.8">
      <c r="A69" s="518" t="s">
        <v>1741</v>
      </c>
      <c r="B69" s="515"/>
      <c r="C69" s="515">
        <v>3</v>
      </c>
      <c r="D69" s="517"/>
    </row>
    <row r="70" spans="1:6">
      <c r="A70" s="514" t="s">
        <v>1208</v>
      </c>
      <c r="B70" s="503"/>
      <c r="C70" s="515"/>
      <c r="D70" s="504"/>
    </row>
    <row r="71" spans="1:6">
      <c r="A71" s="510" t="s">
        <v>387</v>
      </c>
      <c r="B71" s="511">
        <v>5</v>
      </c>
      <c r="C71" s="511">
        <f>SUM(C65:C70)</f>
        <v>6</v>
      </c>
      <c r="D71" s="512">
        <f>B71*C71</f>
        <v>30</v>
      </c>
    </row>
    <row r="72" spans="1:6">
      <c r="A72" s="502" t="s">
        <v>1742</v>
      </c>
      <c r="B72" s="503">
        <v>3</v>
      </c>
      <c r="C72" s="503"/>
      <c r="D72" s="504"/>
    </row>
    <row r="73" spans="1:6">
      <c r="A73" s="519" t="s">
        <v>1743</v>
      </c>
      <c r="B73" s="520"/>
      <c r="C73" s="520">
        <v>6</v>
      </c>
      <c r="D73" s="521"/>
    </row>
    <row r="74" spans="1:6">
      <c r="A74" s="519" t="s">
        <v>1744</v>
      </c>
      <c r="B74" s="520"/>
      <c r="C74" s="520"/>
      <c r="D74" s="521"/>
    </row>
    <row r="75" spans="1:6">
      <c r="A75" s="519" t="s">
        <v>1745</v>
      </c>
      <c r="B75" s="520"/>
      <c r="C75" s="520"/>
      <c r="D75" s="521"/>
    </row>
    <row r="76" spans="1:6">
      <c r="A76" s="510" t="s">
        <v>387</v>
      </c>
      <c r="B76" s="511">
        <v>3</v>
      </c>
      <c r="C76" s="511">
        <f>SUM(C73:C75)</f>
        <v>6</v>
      </c>
      <c r="D76" s="512">
        <f>B76*C76</f>
        <v>18</v>
      </c>
    </row>
    <row r="77" spans="1:6" ht="15" thickBot="1">
      <c r="A77" s="522" t="s">
        <v>1746</v>
      </c>
      <c r="B77" s="523"/>
      <c r="C77" s="523"/>
      <c r="D77" s="524">
        <f>SUM(D64:D76)</f>
        <v>148</v>
      </c>
      <c r="E77" s="525">
        <f>D77+E61</f>
        <v>160</v>
      </c>
    </row>
    <row r="78" spans="1:6" s="562" customFormat="1">
      <c r="F78" s="584"/>
    </row>
    <row r="79" spans="1:6" ht="15" thickBot="1">
      <c r="A79" s="497" t="s">
        <v>1751</v>
      </c>
    </row>
    <row r="80" spans="1:6">
      <c r="A80" s="499" t="s">
        <v>1721</v>
      </c>
      <c r="B80" s="498" t="s">
        <v>1722</v>
      </c>
      <c r="C80" s="498" t="s">
        <v>1723</v>
      </c>
      <c r="D80" s="500" t="s">
        <v>1724</v>
      </c>
    </row>
    <row r="81" spans="1:6">
      <c r="A81" s="502" t="s">
        <v>1725</v>
      </c>
      <c r="B81" s="503" t="s">
        <v>1726</v>
      </c>
      <c r="C81" s="503"/>
      <c r="D81" s="504"/>
      <c r="E81" s="526">
        <v>6</v>
      </c>
      <c r="F81" s="576" t="s">
        <v>1752</v>
      </c>
    </row>
    <row r="82" spans="1:6">
      <c r="A82" s="502" t="s">
        <v>1728</v>
      </c>
      <c r="B82" s="503">
        <v>5</v>
      </c>
      <c r="C82" s="503"/>
      <c r="D82" s="504"/>
    </row>
    <row r="83" spans="1:6">
      <c r="A83" s="506" t="s">
        <v>1730</v>
      </c>
      <c r="B83" s="507"/>
      <c r="C83" s="507"/>
      <c r="D83" s="508"/>
    </row>
    <row r="84" spans="1:6">
      <c r="A84" s="506" t="s">
        <v>1732</v>
      </c>
      <c r="B84" s="507"/>
      <c r="C84" s="507">
        <v>5</v>
      </c>
      <c r="D84" s="508"/>
    </row>
    <row r="85" spans="1:6">
      <c r="A85" s="506" t="s">
        <v>1734</v>
      </c>
      <c r="B85" s="507"/>
      <c r="C85" s="507">
        <v>5</v>
      </c>
      <c r="D85" s="508"/>
    </row>
    <row r="86" spans="1:6" ht="28.8">
      <c r="A86" s="509" t="s">
        <v>1196</v>
      </c>
      <c r="B86" s="507"/>
      <c r="C86" s="507">
        <v>2</v>
      </c>
      <c r="D86" s="508"/>
    </row>
    <row r="87" spans="1:6">
      <c r="A87" s="506" t="s">
        <v>1735</v>
      </c>
      <c r="B87" s="507"/>
      <c r="C87" s="507">
        <v>4</v>
      </c>
      <c r="D87" s="508"/>
    </row>
    <row r="88" spans="1:6">
      <c r="A88" s="506" t="s">
        <v>1736</v>
      </c>
      <c r="B88" s="507"/>
      <c r="C88" s="507">
        <v>4</v>
      </c>
      <c r="D88" s="508"/>
    </row>
    <row r="89" spans="1:6">
      <c r="A89" s="510" t="s">
        <v>387</v>
      </c>
      <c r="B89" s="511">
        <v>5</v>
      </c>
      <c r="C89" s="511">
        <f>SUM(C83:C88)</f>
        <v>20</v>
      </c>
      <c r="D89" s="512">
        <f>B89*C89</f>
        <v>100</v>
      </c>
    </row>
    <row r="90" spans="1:6">
      <c r="A90" s="502" t="s">
        <v>1737</v>
      </c>
      <c r="B90" s="503">
        <v>5</v>
      </c>
      <c r="C90" s="503"/>
      <c r="D90" s="504"/>
    </row>
    <row r="91" spans="1:6">
      <c r="A91" s="514" t="s">
        <v>1738</v>
      </c>
      <c r="B91" s="503"/>
      <c r="C91" s="515"/>
      <c r="D91" s="504"/>
    </row>
    <row r="92" spans="1:6">
      <c r="A92" s="514" t="s">
        <v>1739</v>
      </c>
      <c r="B92" s="515"/>
      <c r="D92" s="517"/>
    </row>
    <row r="93" spans="1:6" ht="28.8">
      <c r="A93" s="518" t="s">
        <v>1740</v>
      </c>
      <c r="B93" s="515"/>
      <c r="C93" s="515"/>
      <c r="D93" s="517"/>
    </row>
    <row r="94" spans="1:6" ht="28.8">
      <c r="A94" s="518" t="s">
        <v>1741</v>
      </c>
      <c r="B94" s="515"/>
      <c r="C94" s="515">
        <v>3</v>
      </c>
      <c r="D94" s="517"/>
    </row>
    <row r="95" spans="1:6">
      <c r="A95" s="514" t="s">
        <v>1208</v>
      </c>
      <c r="B95" s="503"/>
      <c r="C95" s="515"/>
      <c r="D95" s="504"/>
    </row>
    <row r="96" spans="1:6">
      <c r="A96" s="510" t="s">
        <v>387</v>
      </c>
      <c r="B96" s="511">
        <v>5</v>
      </c>
      <c r="C96" s="511">
        <f>SUM(C90:C95)</f>
        <v>3</v>
      </c>
      <c r="D96" s="512">
        <f>B96*C96</f>
        <v>15</v>
      </c>
    </row>
    <row r="97" spans="1:6">
      <c r="A97" s="502" t="s">
        <v>1742</v>
      </c>
      <c r="B97" s="503">
        <v>3</v>
      </c>
      <c r="C97" s="503"/>
      <c r="D97" s="504"/>
    </row>
    <row r="98" spans="1:6">
      <c r="A98" s="519" t="s">
        <v>1743</v>
      </c>
      <c r="B98" s="520"/>
      <c r="C98" s="520"/>
      <c r="D98" s="521"/>
    </row>
    <row r="99" spans="1:6">
      <c r="A99" s="519" t="s">
        <v>1744</v>
      </c>
      <c r="B99" s="520"/>
      <c r="C99" s="520">
        <v>4</v>
      </c>
      <c r="D99" s="521"/>
    </row>
    <row r="100" spans="1:6">
      <c r="A100" s="519" t="s">
        <v>1745</v>
      </c>
      <c r="B100" s="520"/>
      <c r="C100" s="520"/>
      <c r="D100" s="521"/>
    </row>
    <row r="101" spans="1:6">
      <c r="A101" s="510" t="s">
        <v>387</v>
      </c>
      <c r="B101" s="511">
        <v>3</v>
      </c>
      <c r="C101" s="511">
        <f>SUM(C98:C100)</f>
        <v>4</v>
      </c>
      <c r="D101" s="512">
        <f>B101*C101</f>
        <v>12</v>
      </c>
    </row>
    <row r="102" spans="1:6" ht="15" thickBot="1">
      <c r="A102" s="522" t="s">
        <v>1746</v>
      </c>
      <c r="B102" s="523"/>
      <c r="C102" s="523"/>
      <c r="D102" s="524">
        <f>SUM(D89:D101)</f>
        <v>127</v>
      </c>
      <c r="E102" s="525">
        <v>133</v>
      </c>
    </row>
    <row r="103" spans="1:6" s="562" customFormat="1">
      <c r="F103" s="584"/>
    </row>
    <row r="104" spans="1:6" ht="15" thickBot="1">
      <c r="A104" s="497" t="s">
        <v>1753</v>
      </c>
    </row>
    <row r="105" spans="1:6">
      <c r="A105" s="499" t="s">
        <v>1721</v>
      </c>
      <c r="B105" s="498" t="s">
        <v>1722</v>
      </c>
      <c r="C105" s="498" t="s">
        <v>1723</v>
      </c>
      <c r="D105" s="500" t="s">
        <v>1724</v>
      </c>
      <c r="E105" s="497">
        <v>6</v>
      </c>
      <c r="F105" s="576" t="s">
        <v>1454</v>
      </c>
    </row>
    <row r="106" spans="1:6">
      <c r="A106" s="502" t="s">
        <v>1725</v>
      </c>
      <c r="B106" s="503" t="s">
        <v>1726</v>
      </c>
      <c r="C106" s="503"/>
      <c r="D106" s="504"/>
      <c r="E106" s="497">
        <v>6</v>
      </c>
      <c r="F106" s="576" t="s">
        <v>1455</v>
      </c>
    </row>
    <row r="107" spans="1:6">
      <c r="A107" s="502" t="s">
        <v>1728</v>
      </c>
      <c r="B107" s="503">
        <v>5</v>
      </c>
      <c r="C107" s="503"/>
      <c r="D107" s="504"/>
      <c r="E107" s="497">
        <v>6</v>
      </c>
      <c r="F107" s="576" t="s">
        <v>1456</v>
      </c>
    </row>
    <row r="108" spans="1:6">
      <c r="A108" s="506" t="s">
        <v>1730</v>
      </c>
      <c r="B108" s="507"/>
      <c r="C108" s="507"/>
      <c r="D108" s="508"/>
      <c r="E108" s="497">
        <v>18</v>
      </c>
    </row>
    <row r="109" spans="1:6">
      <c r="A109" s="506" t="s">
        <v>1732</v>
      </c>
      <c r="B109" s="507"/>
      <c r="C109" s="507">
        <v>5</v>
      </c>
      <c r="D109" s="508"/>
    </row>
    <row r="110" spans="1:6">
      <c r="A110" s="506" t="s">
        <v>1734</v>
      </c>
      <c r="B110" s="507"/>
      <c r="C110" s="507">
        <v>5</v>
      </c>
      <c r="D110" s="508"/>
    </row>
    <row r="111" spans="1:6" ht="28.8">
      <c r="A111" s="509" t="s">
        <v>1196</v>
      </c>
      <c r="B111" s="507"/>
      <c r="C111" s="507">
        <v>2</v>
      </c>
      <c r="D111" s="508"/>
    </row>
    <row r="112" spans="1:6">
      <c r="A112" s="506" t="s">
        <v>1735</v>
      </c>
      <c r="B112" s="507"/>
      <c r="C112" s="507">
        <v>4</v>
      </c>
      <c r="D112" s="508"/>
    </row>
    <row r="113" spans="1:6">
      <c r="A113" s="506" t="s">
        <v>1736</v>
      </c>
      <c r="B113" s="507"/>
      <c r="C113" s="507">
        <v>4</v>
      </c>
      <c r="D113" s="508"/>
    </row>
    <row r="114" spans="1:6">
      <c r="A114" s="510" t="s">
        <v>387</v>
      </c>
      <c r="B114" s="511">
        <v>5</v>
      </c>
      <c r="C114" s="511">
        <f>SUM(C108:C113)</f>
        <v>20</v>
      </c>
      <c r="D114" s="512">
        <f>B114*C114</f>
        <v>100</v>
      </c>
    </row>
    <row r="115" spans="1:6">
      <c r="A115" s="502" t="s">
        <v>1737</v>
      </c>
      <c r="B115" s="503">
        <v>5</v>
      </c>
      <c r="C115" s="503"/>
      <c r="D115" s="504"/>
    </row>
    <row r="116" spans="1:6">
      <c r="A116" s="514" t="s">
        <v>1738</v>
      </c>
      <c r="B116" s="503"/>
      <c r="C116" s="515">
        <v>6</v>
      </c>
      <c r="D116" s="504"/>
    </row>
    <row r="117" spans="1:6">
      <c r="A117" s="514" t="s">
        <v>1739</v>
      </c>
      <c r="B117" s="515"/>
      <c r="C117" s="515"/>
      <c r="D117" s="517"/>
    </row>
    <row r="118" spans="1:6" ht="28.8">
      <c r="A118" s="518" t="s">
        <v>1740</v>
      </c>
      <c r="B118" s="515"/>
      <c r="C118" s="515"/>
      <c r="D118" s="517"/>
    </row>
    <row r="119" spans="1:6" ht="28.8">
      <c r="A119" s="518" t="s">
        <v>1741</v>
      </c>
      <c r="B119" s="515"/>
      <c r="C119" s="515"/>
      <c r="D119" s="517"/>
    </row>
    <row r="120" spans="1:6">
      <c r="A120" s="514" t="s">
        <v>1208</v>
      </c>
      <c r="B120" s="503"/>
      <c r="C120" s="515"/>
      <c r="D120" s="504"/>
    </row>
    <row r="121" spans="1:6">
      <c r="A121" s="510" t="s">
        <v>387</v>
      </c>
      <c r="B121" s="511">
        <v>5</v>
      </c>
      <c r="C121" s="511">
        <f>SUM(C115:C120)</f>
        <v>6</v>
      </c>
      <c r="D121" s="512">
        <f>B121*C121</f>
        <v>30</v>
      </c>
    </row>
    <row r="122" spans="1:6">
      <c r="A122" s="502" t="s">
        <v>1742</v>
      </c>
      <c r="B122" s="503">
        <v>3</v>
      </c>
      <c r="C122" s="503"/>
      <c r="D122" s="504"/>
    </row>
    <row r="123" spans="1:6">
      <c r="A123" s="519" t="s">
        <v>1743</v>
      </c>
      <c r="B123" s="520"/>
      <c r="C123" s="520">
        <v>6</v>
      </c>
      <c r="D123" s="521"/>
    </row>
    <row r="124" spans="1:6">
      <c r="A124" s="519" t="s">
        <v>1744</v>
      </c>
      <c r="B124" s="520"/>
      <c r="C124" s="520"/>
      <c r="D124" s="521"/>
    </row>
    <row r="125" spans="1:6">
      <c r="A125" s="519" t="s">
        <v>1745</v>
      </c>
      <c r="B125" s="520"/>
      <c r="C125" s="520"/>
      <c r="D125" s="521"/>
    </row>
    <row r="126" spans="1:6">
      <c r="A126" s="510" t="s">
        <v>387</v>
      </c>
      <c r="B126" s="511">
        <v>3</v>
      </c>
      <c r="C126" s="511">
        <f>SUM(C123:C125)</f>
        <v>6</v>
      </c>
      <c r="D126" s="512">
        <f>B126*C126</f>
        <v>18</v>
      </c>
    </row>
    <row r="127" spans="1:6" ht="15" thickBot="1">
      <c r="A127" s="522" t="s">
        <v>1746</v>
      </c>
      <c r="B127" s="523"/>
      <c r="C127" s="523"/>
      <c r="D127" s="524">
        <f>SUM(D114:D126)</f>
        <v>148</v>
      </c>
      <c r="E127" s="525">
        <f>D127+E108</f>
        <v>166</v>
      </c>
    </row>
    <row r="128" spans="1:6" s="562" customFormat="1">
      <c r="F128" s="584"/>
    </row>
    <row r="129" spans="1:7" ht="15" thickBot="1">
      <c r="A129" s="497" t="s">
        <v>1754</v>
      </c>
    </row>
    <row r="130" spans="1:7">
      <c r="A130" s="499" t="s">
        <v>1721</v>
      </c>
      <c r="B130" s="498" t="s">
        <v>1722</v>
      </c>
      <c r="C130" s="498" t="s">
        <v>1723</v>
      </c>
      <c r="D130" s="500" t="s">
        <v>1724</v>
      </c>
      <c r="F130" s="576">
        <v>6</v>
      </c>
      <c r="G130" s="497" t="s">
        <v>1537</v>
      </c>
    </row>
    <row r="131" spans="1:7">
      <c r="A131" s="502" t="s">
        <v>1725</v>
      </c>
      <c r="B131" s="503" t="s">
        <v>1726</v>
      </c>
      <c r="C131" s="503"/>
      <c r="D131" s="504"/>
    </row>
    <row r="132" spans="1:7">
      <c r="A132" s="502" t="s">
        <v>1728</v>
      </c>
      <c r="B132" s="503">
        <v>5</v>
      </c>
      <c r="C132" s="503"/>
      <c r="D132" s="504"/>
    </row>
    <row r="133" spans="1:7">
      <c r="A133" s="506" t="s">
        <v>1730</v>
      </c>
      <c r="B133" s="507"/>
      <c r="C133" s="507"/>
      <c r="D133" s="508"/>
    </row>
    <row r="134" spans="1:7">
      <c r="A134" s="506" t="s">
        <v>1732</v>
      </c>
      <c r="B134" s="507"/>
      <c r="C134" s="507">
        <v>5</v>
      </c>
      <c r="D134" s="508"/>
    </row>
    <row r="135" spans="1:7">
      <c r="A135" s="506" t="s">
        <v>1734</v>
      </c>
      <c r="B135" s="507"/>
      <c r="C135" s="507">
        <v>5</v>
      </c>
      <c r="D135" s="508"/>
    </row>
    <row r="136" spans="1:7" ht="28.8">
      <c r="A136" s="509" t="s">
        <v>1196</v>
      </c>
      <c r="B136" s="507"/>
      <c r="C136" s="507">
        <v>2</v>
      </c>
      <c r="D136" s="508"/>
    </row>
    <row r="137" spans="1:7">
      <c r="A137" s="506" t="s">
        <v>1735</v>
      </c>
      <c r="B137" s="507"/>
      <c r="C137" s="507">
        <v>4</v>
      </c>
      <c r="D137" s="508"/>
    </row>
    <row r="138" spans="1:7">
      <c r="A138" s="506" t="s">
        <v>1736</v>
      </c>
      <c r="B138" s="507"/>
      <c r="C138" s="507">
        <v>4</v>
      </c>
      <c r="D138" s="508"/>
    </row>
    <row r="139" spans="1:7">
      <c r="A139" s="510" t="s">
        <v>387</v>
      </c>
      <c r="B139" s="511">
        <v>5</v>
      </c>
      <c r="C139" s="511">
        <f>SUM(C133:C138)</f>
        <v>20</v>
      </c>
      <c r="D139" s="512">
        <f>B139*C139</f>
        <v>100</v>
      </c>
    </row>
    <row r="140" spans="1:7">
      <c r="A140" s="502" t="s">
        <v>1737</v>
      </c>
      <c r="B140" s="503">
        <v>5</v>
      </c>
      <c r="C140" s="503"/>
      <c r="D140" s="504"/>
    </row>
    <row r="141" spans="1:7">
      <c r="A141" s="514" t="s">
        <v>1738</v>
      </c>
      <c r="B141" s="503"/>
      <c r="C141" s="515"/>
      <c r="D141" s="504"/>
    </row>
    <row r="142" spans="1:7">
      <c r="A142" s="514" t="s">
        <v>1739</v>
      </c>
      <c r="B142" s="515"/>
      <c r="C142" s="515"/>
      <c r="D142" s="517"/>
    </row>
    <row r="143" spans="1:7" ht="28.8">
      <c r="A143" s="518" t="s">
        <v>1740</v>
      </c>
      <c r="B143" s="515"/>
      <c r="C143" s="515"/>
      <c r="D143" s="517"/>
    </row>
    <row r="144" spans="1:7" ht="28.8">
      <c r="A144" s="518" t="s">
        <v>1741</v>
      </c>
      <c r="B144" s="515"/>
      <c r="C144" s="515">
        <v>3</v>
      </c>
      <c r="D144" s="517"/>
    </row>
    <row r="145" spans="1:6">
      <c r="A145" s="514" t="s">
        <v>1208</v>
      </c>
      <c r="B145" s="503"/>
      <c r="C145" s="528"/>
      <c r="D145" s="504"/>
    </row>
    <row r="146" spans="1:6">
      <c r="A146" s="510" t="s">
        <v>387</v>
      </c>
      <c r="B146" s="511">
        <v>5</v>
      </c>
      <c r="C146" s="511">
        <f>SUM(C140:C144)</f>
        <v>3</v>
      </c>
      <c r="D146" s="512">
        <f>B146*C146</f>
        <v>15</v>
      </c>
    </row>
    <row r="147" spans="1:6">
      <c r="A147" s="502" t="s">
        <v>1742</v>
      </c>
      <c r="B147" s="503">
        <v>3</v>
      </c>
      <c r="C147" s="503"/>
      <c r="D147" s="504"/>
    </row>
    <row r="148" spans="1:6">
      <c r="A148" s="519" t="s">
        <v>1743</v>
      </c>
      <c r="B148" s="520"/>
      <c r="C148" s="520"/>
      <c r="D148" s="521"/>
    </row>
    <row r="149" spans="1:6">
      <c r="A149" s="519" t="s">
        <v>1744</v>
      </c>
      <c r="B149" s="520"/>
      <c r="C149" s="520">
        <v>4</v>
      </c>
      <c r="D149" s="521"/>
    </row>
    <row r="150" spans="1:6">
      <c r="A150" s="519" t="s">
        <v>1745</v>
      </c>
      <c r="B150" s="520"/>
      <c r="C150" s="520"/>
      <c r="D150" s="521"/>
    </row>
    <row r="151" spans="1:6">
      <c r="A151" s="510" t="s">
        <v>387</v>
      </c>
      <c r="B151" s="511">
        <v>3</v>
      </c>
      <c r="C151" s="511">
        <f>SUM(C148:C150)</f>
        <v>4</v>
      </c>
      <c r="D151" s="512">
        <f>B151*C151</f>
        <v>12</v>
      </c>
    </row>
    <row r="152" spans="1:6" ht="15" thickBot="1">
      <c r="A152" s="522" t="s">
        <v>1746</v>
      </c>
      <c r="B152" s="523"/>
      <c r="C152" s="523"/>
      <c r="D152" s="524">
        <f>SUM(D139:D151)</f>
        <v>127</v>
      </c>
      <c r="E152" s="525">
        <f>D152+F130</f>
        <v>133</v>
      </c>
    </row>
    <row r="153" spans="1:6" s="562" customFormat="1">
      <c r="F153" s="584"/>
    </row>
    <row r="154" spans="1:6" ht="15" thickBot="1">
      <c r="A154" s="497" t="s">
        <v>1755</v>
      </c>
    </row>
    <row r="155" spans="1:6">
      <c r="A155" s="499" t="s">
        <v>1721</v>
      </c>
      <c r="B155" s="498" t="s">
        <v>1722</v>
      </c>
      <c r="C155" s="498" t="s">
        <v>1723</v>
      </c>
      <c r="D155" s="500" t="s">
        <v>1724</v>
      </c>
    </row>
    <row r="156" spans="1:6">
      <c r="A156" s="502" t="s">
        <v>1725</v>
      </c>
      <c r="B156" s="503" t="s">
        <v>1726</v>
      </c>
      <c r="C156" s="503"/>
      <c r="D156" s="504"/>
      <c r="E156" s="497">
        <v>6</v>
      </c>
      <c r="F156" s="576" t="s">
        <v>1727</v>
      </c>
    </row>
    <row r="157" spans="1:6">
      <c r="A157" s="502" t="s">
        <v>1728</v>
      </c>
      <c r="B157" s="503">
        <v>5</v>
      </c>
      <c r="C157" s="503"/>
      <c r="D157" s="504"/>
      <c r="E157" s="497">
        <v>6</v>
      </c>
      <c r="F157" s="576" t="s">
        <v>1729</v>
      </c>
    </row>
    <row r="158" spans="1:6">
      <c r="A158" s="506" t="s">
        <v>1730</v>
      </c>
      <c r="B158" s="507"/>
      <c r="C158" s="507"/>
      <c r="D158" s="508"/>
      <c r="E158" s="497">
        <v>6</v>
      </c>
      <c r="F158" s="576" t="s">
        <v>1750</v>
      </c>
    </row>
    <row r="159" spans="1:6">
      <c r="A159" s="506" t="s">
        <v>1732</v>
      </c>
      <c r="B159" s="507"/>
      <c r="C159" s="507">
        <v>5</v>
      </c>
      <c r="D159" s="508"/>
      <c r="E159" s="497">
        <v>6</v>
      </c>
      <c r="F159" s="576" t="s">
        <v>1756</v>
      </c>
    </row>
    <row r="160" spans="1:6">
      <c r="A160" s="506" t="s">
        <v>1734</v>
      </c>
      <c r="B160" s="507"/>
      <c r="C160" s="507">
        <v>5</v>
      </c>
      <c r="D160" s="508"/>
      <c r="E160" s="527">
        <v>4</v>
      </c>
      <c r="F160" s="576" t="s">
        <v>1748</v>
      </c>
    </row>
    <row r="161" spans="1:6" ht="28.8">
      <c r="A161" s="509" t="s">
        <v>1196</v>
      </c>
      <c r="B161" s="507"/>
      <c r="C161" s="507">
        <v>2</v>
      </c>
      <c r="D161" s="508"/>
      <c r="E161" s="527">
        <v>6</v>
      </c>
      <c r="F161" s="576" t="s">
        <v>1530</v>
      </c>
    </row>
    <row r="162" spans="1:6">
      <c r="A162" s="506" t="s">
        <v>1735</v>
      </c>
      <c r="B162" s="507"/>
      <c r="C162" s="507">
        <v>4</v>
      </c>
      <c r="D162" s="508"/>
      <c r="E162" s="527">
        <v>6</v>
      </c>
      <c r="F162" s="576" t="s">
        <v>1757</v>
      </c>
    </row>
    <row r="163" spans="1:6">
      <c r="A163" s="506" t="s">
        <v>1736</v>
      </c>
      <c r="B163" s="507"/>
      <c r="C163" s="507">
        <v>4</v>
      </c>
      <c r="D163" s="508"/>
      <c r="E163" s="527">
        <v>40</v>
      </c>
    </row>
    <row r="164" spans="1:6">
      <c r="A164" s="510" t="s">
        <v>387</v>
      </c>
      <c r="B164" s="511">
        <v>5</v>
      </c>
      <c r="C164" s="511">
        <f>SUM(C158:C163)</f>
        <v>20</v>
      </c>
      <c r="D164" s="512">
        <f>B164*C164</f>
        <v>100</v>
      </c>
    </row>
    <row r="165" spans="1:6">
      <c r="A165" s="502" t="s">
        <v>1737</v>
      </c>
      <c r="B165" s="503">
        <v>5</v>
      </c>
      <c r="C165" s="503"/>
      <c r="D165" s="504"/>
    </row>
    <row r="166" spans="1:6">
      <c r="A166" s="514" t="s">
        <v>1738</v>
      </c>
      <c r="B166" s="503"/>
      <c r="C166" s="515"/>
      <c r="D166" s="504"/>
    </row>
    <row r="167" spans="1:6">
      <c r="A167" s="514" t="s">
        <v>1739</v>
      </c>
      <c r="B167" s="515"/>
      <c r="C167" s="515"/>
      <c r="D167" s="517"/>
    </row>
    <row r="168" spans="1:6" ht="28.8">
      <c r="A168" s="518" t="s">
        <v>1740</v>
      </c>
      <c r="B168" s="515"/>
      <c r="C168" s="515"/>
      <c r="D168" s="517"/>
    </row>
    <row r="169" spans="1:6" ht="28.8">
      <c r="A169" s="518" t="s">
        <v>1741</v>
      </c>
      <c r="B169" s="515"/>
      <c r="C169" s="515">
        <v>3</v>
      </c>
      <c r="D169" s="517"/>
    </row>
    <row r="170" spans="1:6">
      <c r="A170" s="514" t="s">
        <v>1208</v>
      </c>
      <c r="B170" s="503"/>
      <c r="C170" s="515"/>
      <c r="D170" s="504"/>
    </row>
    <row r="171" spans="1:6">
      <c r="A171" s="510" t="s">
        <v>387</v>
      </c>
      <c r="B171" s="511">
        <v>5</v>
      </c>
      <c r="C171" s="511">
        <f>SUM(C165:C170)</f>
        <v>3</v>
      </c>
      <c r="D171" s="512">
        <f>B171*C171</f>
        <v>15</v>
      </c>
    </row>
    <row r="172" spans="1:6">
      <c r="A172" s="502" t="s">
        <v>1742</v>
      </c>
      <c r="B172" s="503">
        <v>3</v>
      </c>
      <c r="C172" s="503"/>
      <c r="D172" s="504"/>
    </row>
    <row r="173" spans="1:6">
      <c r="A173" s="519" t="s">
        <v>1743</v>
      </c>
      <c r="B173" s="520"/>
      <c r="C173" s="520"/>
      <c r="D173" s="521"/>
    </row>
    <row r="174" spans="1:6">
      <c r="A174" s="519" t="s">
        <v>1744</v>
      </c>
      <c r="B174" s="520"/>
      <c r="C174" s="520">
        <v>4</v>
      </c>
      <c r="D174" s="521"/>
    </row>
    <row r="175" spans="1:6">
      <c r="A175" s="519" t="s">
        <v>1745</v>
      </c>
      <c r="B175" s="520"/>
      <c r="C175" s="520"/>
      <c r="D175" s="521"/>
    </row>
    <row r="176" spans="1:6">
      <c r="A176" s="510" t="s">
        <v>387</v>
      </c>
      <c r="B176" s="511">
        <v>3</v>
      </c>
      <c r="C176" s="511">
        <f>SUM(C173:C175)</f>
        <v>4</v>
      </c>
      <c r="D176" s="512">
        <f>B176*C176</f>
        <v>12</v>
      </c>
    </row>
    <row r="177" spans="1:6" ht="15" thickBot="1">
      <c r="A177" s="522" t="s">
        <v>1746</v>
      </c>
      <c r="B177" s="523"/>
      <c r="C177" s="523"/>
      <c r="D177" s="524">
        <f>SUM(D164:D176)</f>
        <v>127</v>
      </c>
      <c r="E177" s="525">
        <f>E163+D177</f>
        <v>167</v>
      </c>
    </row>
    <row r="178" spans="1:6" s="562" customFormat="1">
      <c r="F178" s="584"/>
    </row>
    <row r="179" spans="1:6" ht="15" thickBot="1">
      <c r="A179" s="497" t="s">
        <v>1330</v>
      </c>
    </row>
    <row r="180" spans="1:6">
      <c r="A180" s="499" t="s">
        <v>1721</v>
      </c>
      <c r="B180" s="498" t="s">
        <v>1722</v>
      </c>
      <c r="C180" s="498" t="s">
        <v>1723</v>
      </c>
      <c r="D180" s="500" t="s">
        <v>1724</v>
      </c>
    </row>
    <row r="181" spans="1:6" ht="28.8">
      <c r="A181" s="502" t="s">
        <v>1725</v>
      </c>
      <c r="B181" s="503" t="s">
        <v>1726</v>
      </c>
      <c r="C181" s="503"/>
      <c r="D181" s="504"/>
      <c r="E181" s="527">
        <v>6</v>
      </c>
      <c r="F181" s="576" t="s">
        <v>1758</v>
      </c>
    </row>
    <row r="182" spans="1:6" ht="28.8">
      <c r="A182" s="502" t="s">
        <v>1728</v>
      </c>
      <c r="B182" s="503">
        <v>5</v>
      </c>
      <c r="C182" s="503"/>
      <c r="D182" s="504"/>
      <c r="E182" s="527">
        <v>6</v>
      </c>
      <c r="F182" s="576" t="s">
        <v>1733</v>
      </c>
    </row>
    <row r="183" spans="1:6">
      <c r="A183" s="506" t="s">
        <v>1730</v>
      </c>
      <c r="B183" s="507"/>
      <c r="C183" s="507"/>
      <c r="D183" s="508"/>
      <c r="E183" s="505"/>
    </row>
    <row r="184" spans="1:6">
      <c r="A184" s="506" t="s">
        <v>1732</v>
      </c>
      <c r="B184" s="507"/>
      <c r="C184" s="507">
        <v>5</v>
      </c>
      <c r="D184" s="508"/>
      <c r="E184" s="497">
        <v>12</v>
      </c>
    </row>
    <row r="185" spans="1:6">
      <c r="A185" s="506" t="s">
        <v>1734</v>
      </c>
      <c r="B185" s="507"/>
      <c r="C185" s="507">
        <v>5</v>
      </c>
      <c r="D185" s="508"/>
    </row>
    <row r="186" spans="1:6" ht="28.8">
      <c r="A186" s="509" t="s">
        <v>1196</v>
      </c>
      <c r="B186" s="507"/>
      <c r="C186" s="507">
        <v>2</v>
      </c>
      <c r="D186" s="508"/>
    </row>
    <row r="187" spans="1:6">
      <c r="A187" s="506" t="s">
        <v>1735</v>
      </c>
      <c r="B187" s="507"/>
      <c r="C187" s="507">
        <v>4</v>
      </c>
      <c r="D187" s="508"/>
    </row>
    <row r="188" spans="1:6">
      <c r="A188" s="506" t="s">
        <v>1736</v>
      </c>
      <c r="B188" s="507"/>
      <c r="C188" s="507">
        <v>4</v>
      </c>
      <c r="D188" s="508"/>
    </row>
    <row r="189" spans="1:6">
      <c r="A189" s="510" t="s">
        <v>387</v>
      </c>
      <c r="B189" s="511">
        <v>5</v>
      </c>
      <c r="C189" s="511">
        <f>SUM(C183:C188)</f>
        <v>20</v>
      </c>
      <c r="D189" s="512">
        <f>B189*C189</f>
        <v>100</v>
      </c>
    </row>
    <row r="190" spans="1:6">
      <c r="A190" s="502" t="s">
        <v>1737</v>
      </c>
      <c r="B190" s="503">
        <v>5</v>
      </c>
      <c r="C190" s="503"/>
      <c r="D190" s="504"/>
    </row>
    <row r="191" spans="1:6">
      <c r="A191" s="514" t="s">
        <v>1738</v>
      </c>
      <c r="B191" s="503"/>
      <c r="C191" s="515"/>
      <c r="D191" s="504"/>
    </row>
    <row r="192" spans="1:6">
      <c r="A192" s="514" t="s">
        <v>1739</v>
      </c>
      <c r="B192" s="515"/>
      <c r="D192" s="517"/>
    </row>
    <row r="193" spans="1:6" ht="28.8">
      <c r="A193" s="518" t="s">
        <v>1740</v>
      </c>
      <c r="B193" s="515"/>
      <c r="C193" s="515"/>
      <c r="D193" s="517"/>
    </row>
    <row r="194" spans="1:6" ht="28.8">
      <c r="A194" s="518" t="s">
        <v>1741</v>
      </c>
      <c r="B194" s="515"/>
      <c r="C194" s="515">
        <v>3</v>
      </c>
      <c r="D194" s="517"/>
    </row>
    <row r="195" spans="1:6">
      <c r="A195" s="514" t="s">
        <v>1208</v>
      </c>
      <c r="B195" s="503"/>
      <c r="C195" s="515"/>
      <c r="D195" s="504"/>
    </row>
    <row r="196" spans="1:6">
      <c r="A196" s="510" t="s">
        <v>387</v>
      </c>
      <c r="B196" s="511">
        <v>5</v>
      </c>
      <c r="C196" s="511">
        <f>SUM(C190:C195)</f>
        <v>3</v>
      </c>
      <c r="D196" s="512">
        <f>B196*C196</f>
        <v>15</v>
      </c>
    </row>
    <row r="197" spans="1:6">
      <c r="A197" s="502" t="s">
        <v>1742</v>
      </c>
      <c r="B197" s="503">
        <v>3</v>
      </c>
      <c r="C197" s="503"/>
      <c r="D197" s="504"/>
    </row>
    <row r="198" spans="1:6">
      <c r="A198" s="519" t="s">
        <v>1743</v>
      </c>
      <c r="B198" s="520"/>
      <c r="C198" s="520"/>
      <c r="D198" s="521"/>
    </row>
    <row r="199" spans="1:6">
      <c r="A199" s="519" t="s">
        <v>1744</v>
      </c>
      <c r="B199" s="520"/>
      <c r="C199" s="520">
        <v>4</v>
      </c>
      <c r="D199" s="521"/>
    </row>
    <row r="200" spans="1:6">
      <c r="A200" s="519" t="s">
        <v>1745</v>
      </c>
      <c r="B200" s="520"/>
      <c r="C200" s="520"/>
      <c r="D200" s="521"/>
    </row>
    <row r="201" spans="1:6">
      <c r="A201" s="510" t="s">
        <v>387</v>
      </c>
      <c r="B201" s="511">
        <v>3</v>
      </c>
      <c r="C201" s="511">
        <f>SUM(C198:C200)</f>
        <v>4</v>
      </c>
      <c r="D201" s="512">
        <f>B201*C201</f>
        <v>12</v>
      </c>
    </row>
    <row r="202" spans="1:6" ht="15" thickBot="1">
      <c r="A202" s="522" t="s">
        <v>1746</v>
      </c>
      <c r="B202" s="523"/>
      <c r="C202" s="523"/>
      <c r="D202" s="524">
        <f>SUM(D189:D201)</f>
        <v>127</v>
      </c>
      <c r="E202" s="525">
        <f>D202+E184</f>
        <v>139</v>
      </c>
    </row>
    <row r="203" spans="1:6" s="562" customFormat="1">
      <c r="F203" s="584"/>
    </row>
    <row r="204" spans="1:6" ht="15" thickBot="1">
      <c r="A204" s="497" t="s">
        <v>1331</v>
      </c>
    </row>
    <row r="205" spans="1:6">
      <c r="A205" s="499" t="s">
        <v>1721</v>
      </c>
      <c r="B205" s="498" t="s">
        <v>1722</v>
      </c>
      <c r="C205" s="498" t="s">
        <v>1723</v>
      </c>
      <c r="D205" s="500" t="s">
        <v>1724</v>
      </c>
    </row>
    <row r="206" spans="1:6">
      <c r="A206" s="502" t="s">
        <v>1725</v>
      </c>
      <c r="B206" s="503" t="s">
        <v>1726</v>
      </c>
      <c r="C206" s="503"/>
      <c r="D206" s="504"/>
    </row>
    <row r="207" spans="1:6">
      <c r="A207" s="502" t="s">
        <v>1728</v>
      </c>
      <c r="B207" s="503">
        <v>5</v>
      </c>
      <c r="C207" s="503"/>
      <c r="D207" s="504"/>
    </row>
    <row r="208" spans="1:6">
      <c r="A208" s="506" t="s">
        <v>1730</v>
      </c>
      <c r="B208" s="507"/>
      <c r="C208" s="507"/>
      <c r="D208" s="508"/>
    </row>
    <row r="209" spans="1:4">
      <c r="A209" s="506" t="s">
        <v>1732</v>
      </c>
      <c r="B209" s="507"/>
      <c r="C209" s="507">
        <v>5</v>
      </c>
      <c r="D209" s="508"/>
    </row>
    <row r="210" spans="1:4">
      <c r="A210" s="506" t="s">
        <v>1734</v>
      </c>
      <c r="B210" s="507"/>
      <c r="C210" s="507">
        <v>5</v>
      </c>
      <c r="D210" s="508"/>
    </row>
    <row r="211" spans="1:4" ht="28.8">
      <c r="A211" s="509" t="s">
        <v>1196</v>
      </c>
      <c r="B211" s="507"/>
      <c r="C211" s="507">
        <v>2</v>
      </c>
      <c r="D211" s="508"/>
    </row>
    <row r="212" spans="1:4">
      <c r="A212" s="506" t="s">
        <v>1735</v>
      </c>
      <c r="B212" s="507"/>
      <c r="C212" s="507">
        <v>4</v>
      </c>
      <c r="D212" s="508"/>
    </row>
    <row r="213" spans="1:4">
      <c r="A213" s="506" t="s">
        <v>1736</v>
      </c>
      <c r="B213" s="507"/>
      <c r="C213" s="507">
        <v>4</v>
      </c>
      <c r="D213" s="508"/>
    </row>
    <row r="214" spans="1:4">
      <c r="A214" s="510" t="s">
        <v>387</v>
      </c>
      <c r="B214" s="511">
        <v>5</v>
      </c>
      <c r="C214" s="511">
        <f>SUM(C208:C213)</f>
        <v>20</v>
      </c>
      <c r="D214" s="512">
        <f>B214*C214</f>
        <v>100</v>
      </c>
    </row>
    <row r="215" spans="1:4">
      <c r="A215" s="502" t="s">
        <v>1737</v>
      </c>
      <c r="B215" s="503">
        <v>5</v>
      </c>
      <c r="C215" s="503"/>
      <c r="D215" s="504"/>
    </row>
    <row r="216" spans="1:4">
      <c r="A216" s="514" t="s">
        <v>1738</v>
      </c>
      <c r="B216" s="503"/>
      <c r="C216" s="515"/>
      <c r="D216" s="504"/>
    </row>
    <row r="217" spans="1:4">
      <c r="A217" s="514" t="s">
        <v>1739</v>
      </c>
      <c r="B217" s="515"/>
      <c r="C217" s="515">
        <v>4</v>
      </c>
      <c r="D217" s="517"/>
    </row>
    <row r="218" spans="1:4" ht="28.8">
      <c r="A218" s="518" t="s">
        <v>1740</v>
      </c>
      <c r="B218" s="515"/>
      <c r="C218" s="515"/>
      <c r="D218" s="517"/>
    </row>
    <row r="219" spans="1:4" ht="28.8">
      <c r="A219" s="518" t="s">
        <v>1741</v>
      </c>
      <c r="B219" s="515"/>
      <c r="C219" s="515">
        <v>3</v>
      </c>
      <c r="D219" s="517"/>
    </row>
    <row r="220" spans="1:4">
      <c r="A220" s="514" t="s">
        <v>1208</v>
      </c>
      <c r="B220" s="503"/>
      <c r="C220" s="515"/>
      <c r="D220" s="504"/>
    </row>
    <row r="221" spans="1:4">
      <c r="A221" s="510" t="s">
        <v>387</v>
      </c>
      <c r="B221" s="511">
        <v>5</v>
      </c>
      <c r="C221" s="511">
        <f>SUM(C215:C220)</f>
        <v>7</v>
      </c>
      <c r="D221" s="512">
        <f>B221*C221</f>
        <v>35</v>
      </c>
    </row>
    <row r="222" spans="1:4">
      <c r="A222" s="502" t="s">
        <v>1742</v>
      </c>
      <c r="B222" s="503">
        <v>3</v>
      </c>
      <c r="C222" s="503"/>
      <c r="D222" s="504"/>
    </row>
    <row r="223" spans="1:4">
      <c r="A223" s="519" t="s">
        <v>1743</v>
      </c>
      <c r="B223" s="520"/>
      <c r="C223" s="520"/>
      <c r="D223" s="521"/>
    </row>
    <row r="224" spans="1:4">
      <c r="A224" s="519" t="s">
        <v>1744</v>
      </c>
      <c r="B224" s="520"/>
      <c r="C224" s="520">
        <v>4</v>
      </c>
      <c r="D224" s="521"/>
    </row>
    <row r="225" spans="1:6">
      <c r="A225" s="519" t="s">
        <v>1745</v>
      </c>
      <c r="B225" s="520"/>
      <c r="C225" s="520"/>
      <c r="D225" s="521"/>
    </row>
    <row r="226" spans="1:6">
      <c r="A226" s="510" t="s">
        <v>387</v>
      </c>
      <c r="B226" s="511">
        <v>3</v>
      </c>
      <c r="C226" s="511">
        <f>SUM(C223:C225)</f>
        <v>4</v>
      </c>
      <c r="D226" s="512">
        <f>B226*C226</f>
        <v>12</v>
      </c>
    </row>
    <row r="227" spans="1:6" ht="15" thickBot="1">
      <c r="A227" s="522" t="s">
        <v>1746</v>
      </c>
      <c r="B227" s="523"/>
      <c r="C227" s="523"/>
      <c r="D227" s="524">
        <f>SUM(D214:D226)</f>
        <v>147</v>
      </c>
    </row>
    <row r="228" spans="1:6" s="562" customFormat="1">
      <c r="F228" s="584"/>
    </row>
    <row r="229" spans="1:6" ht="15" thickBot="1">
      <c r="A229" s="529" t="s">
        <v>1759</v>
      </c>
      <c r="B229" s="530"/>
      <c r="C229" s="530"/>
      <c r="D229" s="530"/>
    </row>
    <row r="230" spans="1:6">
      <c r="A230" s="531" t="s">
        <v>1721</v>
      </c>
      <c r="B230" s="532" t="s">
        <v>1722</v>
      </c>
      <c r="C230" s="532" t="s">
        <v>1723</v>
      </c>
      <c r="D230" s="533" t="s">
        <v>1785</v>
      </c>
      <c r="E230" s="497">
        <v>6</v>
      </c>
      <c r="F230" s="576" t="s">
        <v>1727</v>
      </c>
    </row>
    <row r="231" spans="1:6">
      <c r="A231" s="534" t="s">
        <v>1725</v>
      </c>
      <c r="B231" s="535" t="s">
        <v>1726</v>
      </c>
      <c r="C231" s="535"/>
      <c r="D231" s="536"/>
      <c r="E231" s="497">
        <v>6</v>
      </c>
      <c r="F231" s="576" t="s">
        <v>1729</v>
      </c>
    </row>
    <row r="232" spans="1:6">
      <c r="A232" s="534" t="s">
        <v>1728</v>
      </c>
      <c r="B232" s="535">
        <v>5</v>
      </c>
      <c r="C232" s="535"/>
      <c r="D232" s="536"/>
      <c r="E232" s="497">
        <v>6</v>
      </c>
      <c r="F232" s="576" t="s">
        <v>1750</v>
      </c>
    </row>
    <row r="233" spans="1:6">
      <c r="A233" s="537" t="s">
        <v>1730</v>
      </c>
      <c r="B233" s="538"/>
      <c r="C233" s="538"/>
      <c r="D233" s="539"/>
      <c r="E233" s="497">
        <v>6</v>
      </c>
      <c r="F233" s="576" t="s">
        <v>1756</v>
      </c>
    </row>
    <row r="234" spans="1:6">
      <c r="A234" s="537" t="s">
        <v>1732</v>
      </c>
      <c r="B234" s="538"/>
      <c r="C234" s="538">
        <v>5</v>
      </c>
      <c r="D234" s="539"/>
      <c r="E234" s="497">
        <v>6</v>
      </c>
      <c r="F234" s="576" t="s">
        <v>1752</v>
      </c>
    </row>
    <row r="235" spans="1:6" ht="28.8">
      <c r="A235" s="537" t="s">
        <v>1734</v>
      </c>
      <c r="B235" s="538"/>
      <c r="C235" s="538">
        <v>5</v>
      </c>
      <c r="D235" s="539"/>
      <c r="E235" s="497">
        <v>4</v>
      </c>
      <c r="F235" s="576" t="s">
        <v>1758</v>
      </c>
    </row>
    <row r="236" spans="1:6" ht="28.8">
      <c r="A236" s="540" t="s">
        <v>1196</v>
      </c>
      <c r="B236" s="538"/>
      <c r="C236" s="538">
        <v>2</v>
      </c>
      <c r="D236" s="539"/>
      <c r="E236" s="497">
        <v>6</v>
      </c>
      <c r="F236" s="576" t="s">
        <v>1760</v>
      </c>
    </row>
    <row r="237" spans="1:6">
      <c r="A237" s="537" t="s">
        <v>1735</v>
      </c>
      <c r="B237" s="538"/>
      <c r="C237" s="538">
        <v>4</v>
      </c>
      <c r="D237" s="539"/>
      <c r="E237" s="527">
        <v>6</v>
      </c>
      <c r="F237" s="576" t="s">
        <v>1731</v>
      </c>
    </row>
    <row r="238" spans="1:6" ht="28.8">
      <c r="A238" s="537" t="s">
        <v>1736</v>
      </c>
      <c r="B238" s="538"/>
      <c r="C238" s="538">
        <v>4</v>
      </c>
      <c r="D238" s="539"/>
      <c r="E238" s="527">
        <v>4</v>
      </c>
      <c r="F238" s="576" t="s">
        <v>1733</v>
      </c>
    </row>
    <row r="239" spans="1:6">
      <c r="A239" s="541" t="s">
        <v>387</v>
      </c>
      <c r="B239" s="542">
        <v>5</v>
      </c>
      <c r="C239" s="542">
        <f>SUM(C233:C238)</f>
        <v>20</v>
      </c>
      <c r="D239" s="543">
        <f>B239*C239</f>
        <v>100</v>
      </c>
      <c r="E239" s="527">
        <v>6</v>
      </c>
      <c r="F239" s="576" t="s">
        <v>1761</v>
      </c>
    </row>
    <row r="240" spans="1:6">
      <c r="A240" s="534" t="s">
        <v>1737</v>
      </c>
      <c r="B240" s="535">
        <v>5</v>
      </c>
      <c r="C240" s="535"/>
      <c r="D240" s="536"/>
      <c r="E240" s="527">
        <v>4</v>
      </c>
      <c r="F240" s="576" t="s">
        <v>1508</v>
      </c>
    </row>
    <row r="241" spans="1:23">
      <c r="A241" s="544" t="s">
        <v>1738</v>
      </c>
      <c r="B241" s="535"/>
      <c r="C241" s="545">
        <v>6</v>
      </c>
      <c r="D241" s="536"/>
      <c r="E241" s="527">
        <v>4</v>
      </c>
      <c r="F241" s="576" t="s">
        <v>1762</v>
      </c>
    </row>
    <row r="242" spans="1:23">
      <c r="A242" s="544" t="s">
        <v>1739</v>
      </c>
      <c r="B242" s="545"/>
      <c r="C242" s="545"/>
      <c r="D242" s="546"/>
      <c r="E242" s="527">
        <v>6</v>
      </c>
      <c r="F242" s="576" t="s">
        <v>1763</v>
      </c>
    </row>
    <row r="243" spans="1:23" ht="28.8">
      <c r="A243" s="547" t="s">
        <v>1740</v>
      </c>
      <c r="B243" s="545"/>
      <c r="C243" s="545"/>
      <c r="D243" s="546"/>
      <c r="E243" s="527">
        <v>4</v>
      </c>
      <c r="F243" s="576" t="s">
        <v>1748</v>
      </c>
    </row>
    <row r="244" spans="1:23" ht="28.8">
      <c r="A244" s="547" t="s">
        <v>1741</v>
      </c>
      <c r="B244" s="545"/>
      <c r="C244" s="545">
        <v>3</v>
      </c>
      <c r="D244" s="546"/>
      <c r="E244" s="527">
        <v>6</v>
      </c>
      <c r="F244" s="576" t="s">
        <v>1764</v>
      </c>
    </row>
    <row r="245" spans="1:23">
      <c r="A245" s="544" t="s">
        <v>1208</v>
      </c>
      <c r="B245" s="535"/>
      <c r="C245" s="545"/>
      <c r="D245" s="536"/>
      <c r="E245" s="527">
        <v>6</v>
      </c>
      <c r="F245" s="576" t="s">
        <v>1530</v>
      </c>
    </row>
    <row r="246" spans="1:23">
      <c r="A246" s="541" t="s">
        <v>387</v>
      </c>
      <c r="B246" s="542">
        <v>5</v>
      </c>
      <c r="C246" s="542">
        <f>SUM(C240:C245)</f>
        <v>9</v>
      </c>
      <c r="D246" s="543">
        <f>B246*C246</f>
        <v>45</v>
      </c>
      <c r="E246" s="527">
        <v>6</v>
      </c>
      <c r="F246" s="576" t="s">
        <v>1749</v>
      </c>
    </row>
    <row r="247" spans="1:23">
      <c r="A247" s="534" t="s">
        <v>1742</v>
      </c>
      <c r="B247" s="535">
        <v>3</v>
      </c>
      <c r="C247" s="535"/>
      <c r="D247" s="536"/>
      <c r="E247" s="527">
        <v>6</v>
      </c>
      <c r="F247" s="576" t="s">
        <v>1765</v>
      </c>
    </row>
    <row r="248" spans="1:23">
      <c r="A248" s="548" t="s">
        <v>1743</v>
      </c>
      <c r="B248" s="549"/>
      <c r="C248" s="549">
        <v>6</v>
      </c>
      <c r="D248" s="550"/>
      <c r="E248" s="526">
        <f>SUM(E230:E247)</f>
        <v>98</v>
      </c>
    </row>
    <row r="249" spans="1:23">
      <c r="A249" s="548" t="s">
        <v>1744</v>
      </c>
      <c r="B249" s="549"/>
      <c r="C249" s="549"/>
      <c r="D249" s="550"/>
    </row>
    <row r="250" spans="1:23">
      <c r="A250" s="548" t="s">
        <v>1745</v>
      </c>
      <c r="B250" s="549"/>
      <c r="C250" s="549"/>
      <c r="D250" s="550"/>
    </row>
    <row r="251" spans="1:23">
      <c r="A251" s="541" t="s">
        <v>387</v>
      </c>
      <c r="B251" s="542">
        <v>3</v>
      </c>
      <c r="C251" s="542">
        <f>SUM(C248:C250)</f>
        <v>6</v>
      </c>
      <c r="D251" s="543">
        <f>B251*C251</f>
        <v>18</v>
      </c>
    </row>
    <row r="252" spans="1:23" ht="15" thickBot="1">
      <c r="A252" s="551" t="s">
        <v>1746</v>
      </c>
      <c r="B252" s="552"/>
      <c r="C252" s="552"/>
      <c r="D252" s="553">
        <f>SUM(D239:D251)</f>
        <v>163</v>
      </c>
      <c r="E252" s="525">
        <f>D252+E248</f>
        <v>261</v>
      </c>
    </row>
    <row r="253" spans="1:23" s="562" customFormat="1">
      <c r="F253" s="584"/>
    </row>
    <row r="254" spans="1:23" ht="15" thickBot="1">
      <c r="A254" s="554" t="s">
        <v>111</v>
      </c>
      <c r="F254" s="585" t="s">
        <v>1803</v>
      </c>
      <c r="W254" s="496" t="s">
        <v>1804</v>
      </c>
    </row>
    <row r="255" spans="1:23">
      <c r="A255" s="499" t="s">
        <v>1721</v>
      </c>
      <c r="B255" s="498" t="s">
        <v>1722</v>
      </c>
      <c r="C255" s="498" t="s">
        <v>1723</v>
      </c>
      <c r="D255" s="500" t="s">
        <v>1724</v>
      </c>
      <c r="E255" s="527">
        <v>6</v>
      </c>
      <c r="F255" s="586" t="s">
        <v>1793</v>
      </c>
      <c r="W255" s="559" t="s">
        <v>1808</v>
      </c>
    </row>
    <row r="256" spans="1:23">
      <c r="A256" s="502" t="s">
        <v>1725</v>
      </c>
      <c r="B256" s="503" t="s">
        <v>1726</v>
      </c>
      <c r="C256" s="503"/>
      <c r="D256" s="504"/>
      <c r="E256" s="527">
        <v>6</v>
      </c>
      <c r="F256" s="586" t="s">
        <v>1794</v>
      </c>
      <c r="W256" s="559" t="s">
        <v>1800</v>
      </c>
    </row>
    <row r="257" spans="1:23" ht="28.8">
      <c r="A257" s="502" t="s">
        <v>1728</v>
      </c>
      <c r="B257" s="503">
        <v>5</v>
      </c>
      <c r="C257" s="503"/>
      <c r="D257" s="504"/>
      <c r="E257" s="527">
        <v>4</v>
      </c>
      <c r="F257" s="586" t="s">
        <v>1796</v>
      </c>
      <c r="W257" s="559" t="s">
        <v>1801</v>
      </c>
    </row>
    <row r="258" spans="1:23">
      <c r="A258" s="506" t="s">
        <v>1778</v>
      </c>
      <c r="B258" s="507"/>
      <c r="C258" s="507"/>
      <c r="D258" s="508"/>
      <c r="E258" s="527">
        <v>6</v>
      </c>
      <c r="F258" s="586" t="s">
        <v>1795</v>
      </c>
      <c r="W258" s="559" t="s">
        <v>1802</v>
      </c>
    </row>
    <row r="259" spans="1:23">
      <c r="A259" s="506" t="s">
        <v>1779</v>
      </c>
      <c r="B259" s="507"/>
      <c r="C259" s="507">
        <v>5</v>
      </c>
      <c r="D259" s="508"/>
      <c r="E259" s="527">
        <v>4</v>
      </c>
      <c r="F259" s="586" t="s">
        <v>1797</v>
      </c>
      <c r="W259" s="559" t="s">
        <v>1805</v>
      </c>
    </row>
    <row r="260" spans="1:23" ht="28.8">
      <c r="A260" s="506" t="s">
        <v>1195</v>
      </c>
      <c r="B260" s="507"/>
      <c r="C260" s="507">
        <v>5</v>
      </c>
      <c r="D260" s="508"/>
      <c r="E260" s="527">
        <v>6</v>
      </c>
      <c r="F260" s="586" t="s">
        <v>1798</v>
      </c>
      <c r="W260" s="559" t="s">
        <v>1806</v>
      </c>
    </row>
    <row r="261" spans="1:23" ht="28.8">
      <c r="A261" s="509" t="s">
        <v>1196</v>
      </c>
      <c r="B261" s="507"/>
      <c r="C261" s="507">
        <v>2</v>
      </c>
      <c r="D261" s="508"/>
      <c r="E261" s="527">
        <v>4</v>
      </c>
      <c r="F261" s="586" t="s">
        <v>1799</v>
      </c>
      <c r="W261" s="559" t="s">
        <v>1807</v>
      </c>
    </row>
    <row r="262" spans="1:23" ht="43.2">
      <c r="A262" s="506" t="s">
        <v>1776</v>
      </c>
      <c r="B262" s="507"/>
      <c r="C262" s="507">
        <v>4</v>
      </c>
      <c r="D262" s="508"/>
      <c r="E262" s="527">
        <v>6</v>
      </c>
      <c r="F262" s="559" t="s">
        <v>1488</v>
      </c>
      <c r="W262" s="559" t="s">
        <v>1811</v>
      </c>
    </row>
    <row r="263" spans="1:23">
      <c r="A263" s="506" t="s">
        <v>1777</v>
      </c>
      <c r="B263" s="507"/>
      <c r="C263" s="507">
        <v>4</v>
      </c>
      <c r="D263" s="508"/>
      <c r="E263" s="527">
        <v>6</v>
      </c>
      <c r="F263" s="559" t="s">
        <v>1508</v>
      </c>
      <c r="W263" s="559" t="s">
        <v>1809</v>
      </c>
    </row>
    <row r="264" spans="1:23">
      <c r="A264" s="510" t="s">
        <v>387</v>
      </c>
      <c r="B264" s="511">
        <v>5</v>
      </c>
      <c r="C264" s="511">
        <f>SUM(C258:C263)</f>
        <v>20</v>
      </c>
      <c r="D264" s="512">
        <f>B264*C264</f>
        <v>100</v>
      </c>
      <c r="E264" s="527">
        <v>4</v>
      </c>
      <c r="F264" s="559" t="s">
        <v>1810</v>
      </c>
      <c r="W264" s="558" t="s">
        <v>1812</v>
      </c>
    </row>
    <row r="265" spans="1:23">
      <c r="A265" s="502" t="s">
        <v>1737</v>
      </c>
      <c r="B265" s="503">
        <v>5</v>
      </c>
      <c r="C265" s="503"/>
      <c r="D265" s="504"/>
      <c r="E265" s="527"/>
      <c r="F265" s="559"/>
    </row>
    <row r="266" spans="1:23">
      <c r="A266" s="514" t="s">
        <v>1738</v>
      </c>
      <c r="B266" s="503"/>
      <c r="C266" s="515"/>
      <c r="D266" s="504"/>
      <c r="E266" s="527"/>
      <c r="F266" s="559"/>
    </row>
    <row r="267" spans="1:23" ht="43.2">
      <c r="A267" s="518" t="s">
        <v>1204</v>
      </c>
      <c r="B267" s="515"/>
      <c r="C267" s="515">
        <v>3</v>
      </c>
      <c r="D267" s="517"/>
      <c r="E267" s="527"/>
      <c r="W267" s="559"/>
    </row>
    <row r="268" spans="1:23" ht="28.8">
      <c r="A268" s="518" t="s">
        <v>1740</v>
      </c>
      <c r="B268" s="515"/>
      <c r="C268" s="515"/>
      <c r="D268" s="517"/>
      <c r="E268" s="527"/>
      <c r="W268" s="558"/>
    </row>
    <row r="269" spans="1:23" ht="28.8">
      <c r="A269" s="518" t="s">
        <v>1217</v>
      </c>
      <c r="B269" s="515"/>
      <c r="C269" s="515">
        <v>3</v>
      </c>
      <c r="D269" s="517"/>
      <c r="E269" s="527"/>
    </row>
    <row r="270" spans="1:23">
      <c r="A270" s="514" t="s">
        <v>1208</v>
      </c>
      <c r="B270" s="503"/>
      <c r="C270" s="515"/>
      <c r="D270" s="504"/>
      <c r="E270" s="527"/>
    </row>
    <row r="271" spans="1:23">
      <c r="A271" s="510" t="s">
        <v>387</v>
      </c>
      <c r="B271" s="511">
        <v>5</v>
      </c>
      <c r="C271" s="511">
        <f>SUM(C265:C270)</f>
        <v>6</v>
      </c>
      <c r="D271" s="512">
        <f>B271*C271</f>
        <v>30</v>
      </c>
      <c r="E271" s="527"/>
    </row>
    <row r="272" spans="1:23">
      <c r="A272" s="502" t="s">
        <v>1742</v>
      </c>
      <c r="B272" s="503">
        <v>3</v>
      </c>
      <c r="C272" s="503"/>
      <c r="D272" s="504"/>
      <c r="E272" s="527"/>
    </row>
    <row r="273" spans="1:6">
      <c r="A273" s="519" t="s">
        <v>1743</v>
      </c>
      <c r="B273" s="520"/>
      <c r="C273" s="520">
        <v>6</v>
      </c>
      <c r="D273" s="521"/>
      <c r="E273" s="526">
        <f>SUM(E255:E272)</f>
        <v>52</v>
      </c>
    </row>
    <row r="274" spans="1:6">
      <c r="A274" s="519" t="s">
        <v>1744</v>
      </c>
      <c r="B274" s="520"/>
      <c r="C274" s="520"/>
      <c r="D274" s="521"/>
    </row>
    <row r="275" spans="1:6">
      <c r="A275" s="519" t="s">
        <v>1745</v>
      </c>
      <c r="B275" s="520"/>
      <c r="C275" s="520"/>
      <c r="D275" s="521"/>
    </row>
    <row r="276" spans="1:6">
      <c r="A276" s="510" t="s">
        <v>387</v>
      </c>
      <c r="B276" s="511">
        <v>3</v>
      </c>
      <c r="C276" s="511">
        <f>SUM(C273:C275)</f>
        <v>6</v>
      </c>
      <c r="D276" s="512">
        <f>B276*C276</f>
        <v>18</v>
      </c>
    </row>
    <row r="277" spans="1:6" ht="15" thickBot="1">
      <c r="A277" s="522" t="s">
        <v>1746</v>
      </c>
      <c r="B277" s="523"/>
      <c r="C277" s="523"/>
      <c r="D277" s="524">
        <f>SUM(D264:D276)</f>
        <v>148</v>
      </c>
      <c r="E277" s="525">
        <f>D277+E273</f>
        <v>200</v>
      </c>
    </row>
    <row r="279" spans="1:6" s="562" customFormat="1">
      <c r="F279" s="584"/>
    </row>
    <row r="280" spans="1:6" ht="15" thickBot="1">
      <c r="A280" s="564" t="s">
        <v>1828</v>
      </c>
    </row>
    <row r="281" spans="1:6">
      <c r="A281" s="499" t="s">
        <v>1721</v>
      </c>
      <c r="B281" s="498" t="s">
        <v>1722</v>
      </c>
      <c r="C281" s="498" t="s">
        <v>1723</v>
      </c>
      <c r="D281" s="500" t="s">
        <v>1724</v>
      </c>
    </row>
    <row r="282" spans="1:6">
      <c r="A282" s="502" t="s">
        <v>1725</v>
      </c>
      <c r="B282" s="503" t="s">
        <v>1726</v>
      </c>
      <c r="C282" s="503"/>
      <c r="D282" s="504"/>
    </row>
    <row r="283" spans="1:6">
      <c r="A283" s="502" t="s">
        <v>1728</v>
      </c>
      <c r="B283" s="503">
        <v>5</v>
      </c>
      <c r="C283" s="503"/>
      <c r="D283" s="504"/>
    </row>
    <row r="284" spans="1:6">
      <c r="A284" s="506" t="s">
        <v>1730</v>
      </c>
      <c r="B284" s="507"/>
      <c r="C284" s="507"/>
      <c r="D284" s="508"/>
    </row>
    <row r="285" spans="1:6">
      <c r="A285" s="506" t="s">
        <v>1732</v>
      </c>
      <c r="B285" s="507"/>
      <c r="C285" s="507">
        <v>5</v>
      </c>
      <c r="D285" s="508"/>
    </row>
    <row r="286" spans="1:6">
      <c r="A286" s="506" t="s">
        <v>1734</v>
      </c>
      <c r="B286" s="507"/>
      <c r="C286" s="507">
        <v>5</v>
      </c>
      <c r="D286" s="508"/>
    </row>
    <row r="287" spans="1:6" ht="28.8">
      <c r="A287" s="509" t="s">
        <v>1196</v>
      </c>
      <c r="B287" s="507"/>
      <c r="C287" s="507">
        <v>2</v>
      </c>
      <c r="D287" s="508"/>
    </row>
    <row r="288" spans="1:6">
      <c r="A288" s="506" t="s">
        <v>1735</v>
      </c>
      <c r="B288" s="507"/>
      <c r="C288" s="507">
        <v>4</v>
      </c>
      <c r="D288" s="508"/>
    </row>
    <row r="289" spans="1:6">
      <c r="A289" s="506" t="s">
        <v>1736</v>
      </c>
      <c r="B289" s="507"/>
      <c r="C289" s="507">
        <v>4</v>
      </c>
      <c r="D289" s="508"/>
    </row>
    <row r="290" spans="1:6">
      <c r="A290" s="510" t="s">
        <v>387</v>
      </c>
      <c r="B290" s="511">
        <v>5</v>
      </c>
      <c r="C290" s="511">
        <f>SUM(C284:C289)</f>
        <v>20</v>
      </c>
      <c r="D290" s="512">
        <f>B290*C290</f>
        <v>100</v>
      </c>
    </row>
    <row r="291" spans="1:6">
      <c r="A291" s="502" t="s">
        <v>1737</v>
      </c>
      <c r="B291" s="503">
        <v>5</v>
      </c>
      <c r="C291" s="503"/>
      <c r="D291" s="504"/>
    </row>
    <row r="292" spans="1:6">
      <c r="A292" s="514" t="s">
        <v>1738</v>
      </c>
      <c r="B292" s="503"/>
      <c r="C292" s="515"/>
      <c r="D292" s="504"/>
    </row>
    <row r="293" spans="1:6">
      <c r="A293" s="514" t="s">
        <v>1739</v>
      </c>
      <c r="B293" s="515"/>
      <c r="D293" s="517"/>
    </row>
    <row r="294" spans="1:6" ht="28.8">
      <c r="A294" s="518" t="s">
        <v>1740</v>
      </c>
      <c r="B294" s="515"/>
      <c r="C294" s="515"/>
      <c r="D294" s="517"/>
    </row>
    <row r="295" spans="1:6" ht="28.8">
      <c r="A295" s="518" t="s">
        <v>1741</v>
      </c>
      <c r="B295" s="515"/>
      <c r="C295" s="515">
        <v>3</v>
      </c>
      <c r="D295" s="517"/>
    </row>
    <row r="296" spans="1:6">
      <c r="A296" s="514" t="s">
        <v>1208</v>
      </c>
      <c r="B296" s="503"/>
      <c r="C296" s="515"/>
      <c r="D296" s="504"/>
    </row>
    <row r="297" spans="1:6">
      <c r="A297" s="510" t="s">
        <v>387</v>
      </c>
      <c r="B297" s="511">
        <v>5</v>
      </c>
      <c r="C297" s="511">
        <f>SUM(C291:C296)</f>
        <v>3</v>
      </c>
      <c r="D297" s="512">
        <f>B297*C297</f>
        <v>15</v>
      </c>
    </row>
    <row r="298" spans="1:6">
      <c r="A298" s="502" t="s">
        <v>1742</v>
      </c>
      <c r="B298" s="503">
        <v>3</v>
      </c>
      <c r="C298" s="503"/>
      <c r="D298" s="504"/>
    </row>
    <row r="299" spans="1:6">
      <c r="A299" s="519" t="s">
        <v>1743</v>
      </c>
      <c r="B299" s="520"/>
      <c r="C299" s="520"/>
      <c r="D299" s="521"/>
    </row>
    <row r="300" spans="1:6">
      <c r="A300" s="519" t="s">
        <v>1744</v>
      </c>
      <c r="B300" s="520"/>
      <c r="C300" s="520">
        <v>3</v>
      </c>
      <c r="D300" s="521"/>
    </row>
    <row r="301" spans="1:6">
      <c r="A301" s="519" t="s">
        <v>1745</v>
      </c>
      <c r="B301" s="520"/>
      <c r="C301" s="520"/>
      <c r="D301" s="521"/>
    </row>
    <row r="302" spans="1:6">
      <c r="A302" s="510" t="s">
        <v>387</v>
      </c>
      <c r="B302" s="511">
        <v>3</v>
      </c>
      <c r="C302" s="511">
        <f>SUM(C299:C301)</f>
        <v>3</v>
      </c>
      <c r="D302" s="512">
        <f>B302*C302</f>
        <v>9</v>
      </c>
    </row>
    <row r="303" spans="1:6" ht="15" thickBot="1">
      <c r="A303" s="522" t="s">
        <v>1746</v>
      </c>
      <c r="B303" s="523"/>
      <c r="C303" s="523"/>
      <c r="D303" s="524">
        <f>SUM(D290:D302)</f>
        <v>124</v>
      </c>
    </row>
    <row r="304" spans="1:6" s="562" customFormat="1">
      <c r="F304" s="584"/>
    </row>
    <row r="305" spans="1:4" ht="15" thickBot="1">
      <c r="A305" s="564" t="s">
        <v>1829</v>
      </c>
    </row>
    <row r="306" spans="1:4">
      <c r="A306" s="499" t="s">
        <v>1721</v>
      </c>
      <c r="B306" s="498" t="s">
        <v>1722</v>
      </c>
      <c r="C306" s="498" t="s">
        <v>1723</v>
      </c>
      <c r="D306" s="500" t="s">
        <v>1724</v>
      </c>
    </row>
    <row r="307" spans="1:4">
      <c r="A307" s="502" t="s">
        <v>1725</v>
      </c>
      <c r="B307" s="503" t="s">
        <v>1726</v>
      </c>
      <c r="C307" s="503"/>
      <c r="D307" s="504"/>
    </row>
    <row r="308" spans="1:4">
      <c r="A308" s="502" t="s">
        <v>1728</v>
      </c>
      <c r="B308" s="503">
        <v>5</v>
      </c>
      <c r="C308" s="503"/>
      <c r="D308" s="504"/>
    </row>
    <row r="309" spans="1:4">
      <c r="A309" s="506" t="s">
        <v>1730</v>
      </c>
      <c r="B309" s="507"/>
      <c r="C309" s="507"/>
      <c r="D309" s="508"/>
    </row>
    <row r="310" spans="1:4">
      <c r="A310" s="506" t="s">
        <v>1732</v>
      </c>
      <c r="B310" s="507"/>
      <c r="C310" s="507">
        <v>5</v>
      </c>
      <c r="D310" s="508"/>
    </row>
    <row r="311" spans="1:4">
      <c r="A311" s="506" t="s">
        <v>1734</v>
      </c>
      <c r="B311" s="507"/>
      <c r="C311" s="507">
        <v>5</v>
      </c>
      <c r="D311" s="508"/>
    </row>
    <row r="312" spans="1:4" ht="28.8">
      <c r="A312" s="509" t="s">
        <v>1196</v>
      </c>
      <c r="B312" s="507"/>
      <c r="C312" s="507">
        <v>2</v>
      </c>
      <c r="D312" s="508"/>
    </row>
    <row r="313" spans="1:4">
      <c r="A313" s="506" t="s">
        <v>1735</v>
      </c>
      <c r="B313" s="507"/>
      <c r="C313" s="507">
        <v>4</v>
      </c>
      <c r="D313" s="508"/>
    </row>
    <row r="314" spans="1:4">
      <c r="A314" s="506" t="s">
        <v>1736</v>
      </c>
      <c r="B314" s="507"/>
      <c r="C314" s="507">
        <v>4</v>
      </c>
      <c r="D314" s="508"/>
    </row>
    <row r="315" spans="1:4">
      <c r="A315" s="510" t="s">
        <v>387</v>
      </c>
      <c r="B315" s="511">
        <v>5</v>
      </c>
      <c r="C315" s="511">
        <f>SUM(C309:C314)</f>
        <v>20</v>
      </c>
      <c r="D315" s="512">
        <f>B315*C315</f>
        <v>100</v>
      </c>
    </row>
    <row r="316" spans="1:4">
      <c r="A316" s="502" t="s">
        <v>1737</v>
      </c>
      <c r="B316" s="503">
        <v>5</v>
      </c>
      <c r="C316" s="503"/>
      <c r="D316" s="504"/>
    </row>
    <row r="317" spans="1:4">
      <c r="A317" s="514" t="s">
        <v>1738</v>
      </c>
      <c r="B317" s="503"/>
      <c r="C317" s="515"/>
      <c r="D317" s="504"/>
    </row>
    <row r="318" spans="1:4">
      <c r="A318" s="514" t="s">
        <v>1739</v>
      </c>
      <c r="B318" s="515"/>
      <c r="C318" s="497">
        <v>3</v>
      </c>
      <c r="D318" s="517"/>
    </row>
    <row r="319" spans="1:4" ht="28.8">
      <c r="A319" s="518" t="s">
        <v>1740</v>
      </c>
      <c r="B319" s="515"/>
      <c r="C319" s="515"/>
      <c r="D319" s="517"/>
    </row>
    <row r="320" spans="1:4" ht="28.8">
      <c r="A320" s="518" t="s">
        <v>1741</v>
      </c>
      <c r="B320" s="515"/>
      <c r="C320" s="515">
        <v>3</v>
      </c>
      <c r="D320" s="517"/>
    </row>
    <row r="321" spans="1:6">
      <c r="A321" s="514" t="s">
        <v>1208</v>
      </c>
      <c r="B321" s="503"/>
      <c r="C321" s="515"/>
      <c r="D321" s="504"/>
    </row>
    <row r="322" spans="1:6">
      <c r="A322" s="510" t="s">
        <v>387</v>
      </c>
      <c r="B322" s="511">
        <v>5</v>
      </c>
      <c r="C322" s="511">
        <f>SUM(C316:C321)</f>
        <v>6</v>
      </c>
      <c r="D322" s="512">
        <f>B322*C322</f>
        <v>30</v>
      </c>
    </row>
    <row r="323" spans="1:6">
      <c r="A323" s="502" t="s">
        <v>1742</v>
      </c>
      <c r="B323" s="503">
        <v>3</v>
      </c>
      <c r="C323" s="503"/>
      <c r="D323" s="504"/>
    </row>
    <row r="324" spans="1:6">
      <c r="A324" s="519" t="s">
        <v>1743</v>
      </c>
      <c r="B324" s="520"/>
      <c r="C324" s="520"/>
      <c r="D324" s="521"/>
    </row>
    <row r="325" spans="1:6">
      <c r="A325" s="519" t="s">
        <v>1744</v>
      </c>
      <c r="B325" s="520"/>
      <c r="C325" s="520">
        <v>3</v>
      </c>
      <c r="D325" s="521"/>
    </row>
    <row r="326" spans="1:6">
      <c r="A326" s="519" t="s">
        <v>1745</v>
      </c>
      <c r="B326" s="520"/>
      <c r="C326" s="520"/>
      <c r="D326" s="521"/>
    </row>
    <row r="327" spans="1:6">
      <c r="A327" s="510" t="s">
        <v>387</v>
      </c>
      <c r="B327" s="511">
        <v>3</v>
      </c>
      <c r="C327" s="511">
        <f>SUM(C324:C326)</f>
        <v>3</v>
      </c>
      <c r="D327" s="512">
        <f>B327*C327</f>
        <v>9</v>
      </c>
    </row>
    <row r="328" spans="1:6" ht="15" thickBot="1">
      <c r="A328" s="522" t="s">
        <v>1746</v>
      </c>
      <c r="B328" s="523"/>
      <c r="C328" s="523"/>
      <c r="D328" s="524">
        <f>SUM(D315:D327)</f>
        <v>139</v>
      </c>
    </row>
    <row r="330" spans="1:6" s="562" customFormat="1">
      <c r="F330" s="584"/>
    </row>
    <row r="331" spans="1:6" ht="15" thickBot="1">
      <c r="A331" s="564" t="s">
        <v>1830</v>
      </c>
    </row>
    <row r="332" spans="1:6">
      <c r="A332" s="499" t="s">
        <v>1721</v>
      </c>
      <c r="B332" s="498" t="s">
        <v>1722</v>
      </c>
      <c r="C332" s="498" t="s">
        <v>1723</v>
      </c>
      <c r="D332" s="500" t="s">
        <v>1724</v>
      </c>
    </row>
    <row r="333" spans="1:6">
      <c r="A333" s="502" t="s">
        <v>1725</v>
      </c>
      <c r="B333" s="503" t="s">
        <v>1726</v>
      </c>
      <c r="C333" s="503"/>
      <c r="D333" s="504"/>
    </row>
    <row r="334" spans="1:6">
      <c r="A334" s="502" t="s">
        <v>1728</v>
      </c>
      <c r="B334" s="503">
        <v>5</v>
      </c>
      <c r="C334" s="503"/>
      <c r="D334" s="504"/>
    </row>
    <row r="335" spans="1:6">
      <c r="A335" s="506" t="s">
        <v>1730</v>
      </c>
      <c r="B335" s="507"/>
      <c r="C335" s="507"/>
      <c r="D335" s="508"/>
    </row>
    <row r="336" spans="1:6">
      <c r="A336" s="506" t="s">
        <v>1732</v>
      </c>
      <c r="B336" s="507"/>
      <c r="C336" s="507">
        <v>5</v>
      </c>
      <c r="D336" s="508"/>
    </row>
    <row r="337" spans="1:4">
      <c r="A337" s="506" t="s">
        <v>1734</v>
      </c>
      <c r="B337" s="507"/>
      <c r="C337" s="507">
        <v>5</v>
      </c>
      <c r="D337" s="508"/>
    </row>
    <row r="338" spans="1:4" ht="28.8">
      <c r="A338" s="509" t="s">
        <v>1196</v>
      </c>
      <c r="B338" s="507"/>
      <c r="C338" s="507">
        <v>2</v>
      </c>
      <c r="D338" s="508"/>
    </row>
    <row r="339" spans="1:4">
      <c r="A339" s="506" t="s">
        <v>1735</v>
      </c>
      <c r="B339" s="507"/>
      <c r="C339" s="507">
        <v>4</v>
      </c>
      <c r="D339" s="508"/>
    </row>
    <row r="340" spans="1:4">
      <c r="A340" s="506" t="s">
        <v>1736</v>
      </c>
      <c r="B340" s="507"/>
      <c r="C340" s="507">
        <v>4</v>
      </c>
      <c r="D340" s="508"/>
    </row>
    <row r="341" spans="1:4">
      <c r="A341" s="510" t="s">
        <v>387</v>
      </c>
      <c r="B341" s="511">
        <v>5</v>
      </c>
      <c r="C341" s="511">
        <f>SUM(C335:C340)</f>
        <v>20</v>
      </c>
      <c r="D341" s="512">
        <f>B341*C341</f>
        <v>100</v>
      </c>
    </row>
    <row r="342" spans="1:4">
      <c r="A342" s="502" t="s">
        <v>1737</v>
      </c>
      <c r="B342" s="503">
        <v>5</v>
      </c>
      <c r="C342" s="503"/>
      <c r="D342" s="504"/>
    </row>
    <row r="343" spans="1:4">
      <c r="A343" s="514" t="s">
        <v>1738</v>
      </c>
      <c r="B343" s="503"/>
      <c r="C343" s="515"/>
      <c r="D343" s="504"/>
    </row>
    <row r="344" spans="1:4">
      <c r="A344" s="514" t="s">
        <v>1739</v>
      </c>
      <c r="B344" s="515"/>
      <c r="C344" s="497">
        <v>3</v>
      </c>
      <c r="D344" s="517"/>
    </row>
    <row r="345" spans="1:4" ht="28.8">
      <c r="A345" s="518" t="s">
        <v>1740</v>
      </c>
      <c r="B345" s="515"/>
      <c r="C345" s="515"/>
      <c r="D345" s="517"/>
    </row>
    <row r="346" spans="1:4" ht="28.8">
      <c r="A346" s="518" t="s">
        <v>1741</v>
      </c>
      <c r="B346" s="515"/>
      <c r="C346" s="515"/>
      <c r="D346" s="517"/>
    </row>
    <row r="347" spans="1:4">
      <c r="A347" s="514" t="s">
        <v>1208</v>
      </c>
      <c r="B347" s="503"/>
      <c r="C347" s="515"/>
      <c r="D347" s="504"/>
    </row>
    <row r="348" spans="1:4">
      <c r="A348" s="510" t="s">
        <v>387</v>
      </c>
      <c r="B348" s="511">
        <v>5</v>
      </c>
      <c r="C348" s="511">
        <f>SUM(C342:C347)</f>
        <v>3</v>
      </c>
      <c r="D348" s="512">
        <f>B348*C348</f>
        <v>15</v>
      </c>
    </row>
    <row r="349" spans="1:4">
      <c r="A349" s="502" t="s">
        <v>1742</v>
      </c>
      <c r="B349" s="503">
        <v>3</v>
      </c>
      <c r="C349" s="503"/>
      <c r="D349" s="504"/>
    </row>
    <row r="350" spans="1:4">
      <c r="A350" s="519" t="s">
        <v>1743</v>
      </c>
      <c r="B350" s="520"/>
      <c r="C350" s="520">
        <v>6</v>
      </c>
      <c r="D350" s="521"/>
    </row>
    <row r="351" spans="1:4">
      <c r="A351" s="519" t="s">
        <v>1744</v>
      </c>
      <c r="B351" s="520"/>
      <c r="C351" s="520"/>
      <c r="D351" s="521"/>
    </row>
    <row r="352" spans="1:4">
      <c r="A352" s="519" t="s">
        <v>1745</v>
      </c>
      <c r="B352" s="520"/>
      <c r="C352" s="520"/>
      <c r="D352" s="521"/>
    </row>
    <row r="353" spans="1:6">
      <c r="A353" s="510" t="s">
        <v>387</v>
      </c>
      <c r="B353" s="511">
        <v>3</v>
      </c>
      <c r="C353" s="511">
        <f>SUM(C350:C352)</f>
        <v>6</v>
      </c>
      <c r="D353" s="512">
        <f>B353*C353</f>
        <v>18</v>
      </c>
    </row>
    <row r="354" spans="1:6" ht="15" thickBot="1">
      <c r="A354" s="522" t="s">
        <v>1746</v>
      </c>
      <c r="B354" s="523"/>
      <c r="C354" s="523"/>
      <c r="D354" s="524">
        <f>SUM(D341:D353)</f>
        <v>133</v>
      </c>
    </row>
    <row r="356" spans="1:6" ht="15" thickBot="1">
      <c r="A356" s="564" t="s">
        <v>1851</v>
      </c>
    </row>
    <row r="357" spans="1:6">
      <c r="A357" s="499" t="s">
        <v>1721</v>
      </c>
      <c r="B357" s="498" t="s">
        <v>1722</v>
      </c>
      <c r="C357" s="498" t="s">
        <v>1723</v>
      </c>
      <c r="D357" s="500" t="s">
        <v>1724</v>
      </c>
    </row>
    <row r="358" spans="1:6">
      <c r="A358" s="502" t="s">
        <v>1725</v>
      </c>
      <c r="B358" s="503" t="s">
        <v>1726</v>
      </c>
      <c r="C358" s="503"/>
      <c r="D358" s="504"/>
      <c r="E358" s="497">
        <v>6</v>
      </c>
      <c r="F358" s="576" t="s">
        <v>1551</v>
      </c>
    </row>
    <row r="359" spans="1:6">
      <c r="A359" s="502" t="s">
        <v>1728</v>
      </c>
      <c r="B359" s="503">
        <v>5</v>
      </c>
      <c r="C359" s="503"/>
      <c r="D359" s="504"/>
    </row>
    <row r="360" spans="1:6">
      <c r="A360" s="506" t="s">
        <v>1730</v>
      </c>
      <c r="B360" s="507"/>
      <c r="C360" s="507"/>
      <c r="D360" s="508"/>
    </row>
    <row r="361" spans="1:6">
      <c r="A361" s="506" t="s">
        <v>1732</v>
      </c>
      <c r="B361" s="507"/>
      <c r="C361" s="507">
        <v>5</v>
      </c>
      <c r="D361" s="508"/>
    </row>
    <row r="362" spans="1:6">
      <c r="A362" s="506" t="s">
        <v>1734</v>
      </c>
      <c r="B362" s="507"/>
      <c r="C362" s="507">
        <v>5</v>
      </c>
      <c r="D362" s="508"/>
    </row>
    <row r="363" spans="1:6" ht="28.8">
      <c r="A363" s="509" t="s">
        <v>1196</v>
      </c>
      <c r="B363" s="507"/>
      <c r="C363" s="507">
        <v>2</v>
      </c>
      <c r="D363" s="508"/>
    </row>
    <row r="364" spans="1:6">
      <c r="A364" s="506" t="s">
        <v>1735</v>
      </c>
      <c r="B364" s="507"/>
      <c r="C364" s="507">
        <v>4</v>
      </c>
      <c r="D364" s="508"/>
    </row>
    <row r="365" spans="1:6">
      <c r="A365" s="506" t="s">
        <v>1736</v>
      </c>
      <c r="B365" s="507"/>
      <c r="C365" s="507">
        <v>4</v>
      </c>
      <c r="D365" s="508"/>
    </row>
    <row r="366" spans="1:6">
      <c r="A366" s="510" t="s">
        <v>387</v>
      </c>
      <c r="B366" s="511">
        <v>5</v>
      </c>
      <c r="C366" s="511">
        <f>SUM(C360:C365)</f>
        <v>20</v>
      </c>
      <c r="D366" s="512">
        <f>B366*C366</f>
        <v>100</v>
      </c>
    </row>
    <row r="367" spans="1:6">
      <c r="A367" s="502" t="s">
        <v>1737</v>
      </c>
      <c r="B367" s="503">
        <v>5</v>
      </c>
      <c r="C367" s="503"/>
      <c r="D367" s="504"/>
    </row>
    <row r="368" spans="1:6">
      <c r="A368" s="514" t="s">
        <v>1738</v>
      </c>
      <c r="B368" s="503"/>
      <c r="C368" s="515"/>
      <c r="D368" s="504"/>
    </row>
    <row r="369" spans="1:5">
      <c r="A369" s="514" t="s">
        <v>1739</v>
      </c>
      <c r="B369" s="515"/>
      <c r="C369" s="497">
        <v>3</v>
      </c>
      <c r="D369" s="517"/>
    </row>
    <row r="370" spans="1:5" ht="28.8">
      <c r="A370" s="518" t="s">
        <v>1740</v>
      </c>
      <c r="B370" s="515"/>
      <c r="C370" s="515"/>
      <c r="D370" s="517"/>
    </row>
    <row r="371" spans="1:5" ht="28.8">
      <c r="A371" s="518" t="s">
        <v>1741</v>
      </c>
      <c r="B371" s="515"/>
      <c r="C371" s="515">
        <v>3</v>
      </c>
      <c r="D371" s="517"/>
    </row>
    <row r="372" spans="1:5">
      <c r="A372" s="514" t="s">
        <v>1208</v>
      </c>
      <c r="B372" s="503"/>
      <c r="C372" s="515"/>
      <c r="D372" s="504"/>
    </row>
    <row r="373" spans="1:5">
      <c r="A373" s="510" t="s">
        <v>387</v>
      </c>
      <c r="B373" s="511">
        <v>5</v>
      </c>
      <c r="C373" s="511">
        <f>SUM(C367:C372)</f>
        <v>6</v>
      </c>
      <c r="D373" s="512">
        <f>B373*C373</f>
        <v>30</v>
      </c>
    </row>
    <row r="374" spans="1:5">
      <c r="A374" s="502" t="s">
        <v>1742</v>
      </c>
      <c r="B374" s="503">
        <v>3</v>
      </c>
      <c r="C374" s="503"/>
      <c r="D374" s="504"/>
    </row>
    <row r="375" spans="1:5">
      <c r="A375" s="519" t="s">
        <v>1743</v>
      </c>
      <c r="B375" s="520"/>
      <c r="C375" s="520">
        <v>6</v>
      </c>
      <c r="D375" s="521"/>
    </row>
    <row r="376" spans="1:5">
      <c r="A376" s="519" t="s">
        <v>1744</v>
      </c>
      <c r="B376" s="520"/>
      <c r="C376" s="520"/>
      <c r="D376" s="521"/>
    </row>
    <row r="377" spans="1:5">
      <c r="A377" s="519" t="s">
        <v>1745</v>
      </c>
      <c r="B377" s="520"/>
      <c r="C377" s="520"/>
      <c r="D377" s="521"/>
    </row>
    <row r="378" spans="1:5">
      <c r="A378" s="510" t="s">
        <v>387</v>
      </c>
      <c r="B378" s="511">
        <v>3</v>
      </c>
      <c r="C378" s="511">
        <f>SUM(C375:C377)</f>
        <v>6</v>
      </c>
      <c r="D378" s="512">
        <f>B378*C378</f>
        <v>18</v>
      </c>
    </row>
    <row r="379" spans="1:5" ht="15" thickBot="1">
      <c r="A379" s="522" t="s">
        <v>1746</v>
      </c>
      <c r="B379" s="523"/>
      <c r="C379" s="523"/>
      <c r="D379" s="524">
        <f>SUM(D366:D378)</f>
        <v>148</v>
      </c>
      <c r="E379" s="524">
        <f>D379+E358</f>
        <v>154</v>
      </c>
    </row>
    <row r="382" spans="1:5" ht="15" thickBot="1">
      <c r="A382" s="565" t="s">
        <v>1854</v>
      </c>
    </row>
    <row r="383" spans="1:5">
      <c r="A383" s="499" t="s">
        <v>1721</v>
      </c>
      <c r="B383" s="498" t="s">
        <v>1722</v>
      </c>
      <c r="C383" s="498" t="s">
        <v>1723</v>
      </c>
      <c r="D383" s="500" t="s">
        <v>1724</v>
      </c>
    </row>
    <row r="384" spans="1:5">
      <c r="A384" s="502" t="s">
        <v>1725</v>
      </c>
      <c r="B384" s="503" t="s">
        <v>1726</v>
      </c>
      <c r="C384" s="503"/>
      <c r="D384" s="504"/>
    </row>
    <row r="385" spans="1:4">
      <c r="A385" s="502" t="s">
        <v>1728</v>
      </c>
      <c r="B385" s="503">
        <v>5</v>
      </c>
      <c r="C385" s="503"/>
      <c r="D385" s="504"/>
    </row>
    <row r="386" spans="1:4">
      <c r="A386" s="506" t="s">
        <v>1730</v>
      </c>
      <c r="B386" s="507"/>
      <c r="C386" s="507"/>
      <c r="D386" s="508"/>
    </row>
    <row r="387" spans="1:4">
      <c r="A387" s="506" t="s">
        <v>1732</v>
      </c>
      <c r="B387" s="507"/>
      <c r="C387" s="507">
        <v>5</v>
      </c>
      <c r="D387" s="508"/>
    </row>
    <row r="388" spans="1:4">
      <c r="A388" s="506" t="s">
        <v>1734</v>
      </c>
      <c r="B388" s="507"/>
      <c r="C388" s="507">
        <v>5</v>
      </c>
      <c r="D388" s="508"/>
    </row>
    <row r="389" spans="1:4" ht="28.8">
      <c r="A389" s="509" t="s">
        <v>1196</v>
      </c>
      <c r="B389" s="507"/>
      <c r="C389" s="507">
        <v>2</v>
      </c>
      <c r="D389" s="508"/>
    </row>
    <row r="390" spans="1:4">
      <c r="A390" s="506" t="s">
        <v>1735</v>
      </c>
      <c r="B390" s="507"/>
      <c r="C390" s="507">
        <v>4</v>
      </c>
      <c r="D390" s="508"/>
    </row>
    <row r="391" spans="1:4">
      <c r="A391" s="506" t="s">
        <v>1736</v>
      </c>
      <c r="B391" s="507"/>
      <c r="C391" s="507">
        <v>4</v>
      </c>
      <c r="D391" s="508"/>
    </row>
    <row r="392" spans="1:4">
      <c r="A392" s="510" t="s">
        <v>387</v>
      </c>
      <c r="B392" s="511">
        <v>5</v>
      </c>
      <c r="C392" s="511">
        <f>SUM(C386:C391)</f>
        <v>20</v>
      </c>
      <c r="D392" s="512">
        <f>B392*C392</f>
        <v>100</v>
      </c>
    </row>
    <row r="393" spans="1:4">
      <c r="A393" s="502" t="s">
        <v>1737</v>
      </c>
      <c r="B393" s="503">
        <v>5</v>
      </c>
      <c r="C393" s="503"/>
      <c r="D393" s="504"/>
    </row>
    <row r="394" spans="1:4">
      <c r="A394" s="514" t="s">
        <v>1738</v>
      </c>
      <c r="B394" s="503"/>
      <c r="C394" s="515"/>
      <c r="D394" s="504"/>
    </row>
    <row r="395" spans="1:4">
      <c r="A395" s="514" t="s">
        <v>1739</v>
      </c>
      <c r="B395" s="515"/>
      <c r="C395" s="497">
        <v>3</v>
      </c>
      <c r="D395" s="517"/>
    </row>
    <row r="396" spans="1:4" ht="28.8">
      <c r="A396" s="518" t="s">
        <v>1740</v>
      </c>
      <c r="B396" s="515"/>
      <c r="C396" s="515"/>
      <c r="D396" s="517"/>
    </row>
    <row r="397" spans="1:4" ht="28.8">
      <c r="A397" s="518" t="s">
        <v>1741</v>
      </c>
      <c r="B397" s="515"/>
      <c r="C397" s="515">
        <v>3</v>
      </c>
      <c r="D397" s="517"/>
    </row>
    <row r="398" spans="1:4">
      <c r="A398" s="514" t="s">
        <v>1208</v>
      </c>
      <c r="B398" s="503"/>
      <c r="C398" s="515"/>
      <c r="D398" s="504"/>
    </row>
    <row r="399" spans="1:4">
      <c r="A399" s="510" t="s">
        <v>387</v>
      </c>
      <c r="B399" s="511">
        <v>5</v>
      </c>
      <c r="C399" s="511">
        <f>SUM(C393:C398)</f>
        <v>6</v>
      </c>
      <c r="D399" s="512">
        <f>B399*C399</f>
        <v>30</v>
      </c>
    </row>
    <row r="400" spans="1:4">
      <c r="A400" s="502" t="s">
        <v>1742</v>
      </c>
      <c r="B400" s="503">
        <v>3</v>
      </c>
      <c r="C400" s="503"/>
      <c r="D400" s="504"/>
    </row>
    <row r="401" spans="1:5">
      <c r="A401" s="519" t="s">
        <v>1743</v>
      </c>
      <c r="B401" s="520"/>
      <c r="C401" s="520">
        <v>6</v>
      </c>
      <c r="D401" s="521"/>
    </row>
    <row r="402" spans="1:5">
      <c r="A402" s="519" t="s">
        <v>1744</v>
      </c>
      <c r="B402" s="520"/>
      <c r="C402" s="520"/>
      <c r="D402" s="521"/>
    </row>
    <row r="403" spans="1:5">
      <c r="A403" s="519" t="s">
        <v>1745</v>
      </c>
      <c r="B403" s="520"/>
      <c r="C403" s="520"/>
      <c r="D403" s="521"/>
    </row>
    <row r="404" spans="1:5">
      <c r="A404" s="510" t="s">
        <v>387</v>
      </c>
      <c r="B404" s="511">
        <v>3</v>
      </c>
      <c r="C404" s="511">
        <f>SUM(C401:C403)</f>
        <v>6</v>
      </c>
      <c r="D404" s="512">
        <f>B404*C404</f>
        <v>18</v>
      </c>
    </row>
    <row r="405" spans="1:5" ht="15" thickBot="1">
      <c r="A405" s="522" t="s">
        <v>1746</v>
      </c>
      <c r="B405" s="523"/>
      <c r="C405" s="523"/>
      <c r="D405" s="524">
        <f>SUM(D392:D404)</f>
        <v>148</v>
      </c>
      <c r="E405" s="524">
        <f>D405+E384</f>
        <v>148</v>
      </c>
    </row>
  </sheetData>
  <pageMargins left="0.70866141732283472" right="0.70866141732283472" top="0.74803149606299213" bottom="0.74803149606299213" header="0.31496062992125984" footer="0.31496062992125984"/>
  <pageSetup scale="30" fitToWidth="0" fitToHeight="0" orientation="portrait" r:id="rId1"/>
  <headerFooter>
    <oddHeader>&amp;C&amp;"Calibri,Tučné"Príloha 8: Priorizovaný investičný plán MS SR s harmonogramom do r. 2026</oddHeader>
    <oddFooter>&amp;L&amp;"Calibri,Kurzíva"Investičná stratégia MS SR 2021</oddFooter>
  </headerFooter>
  <rowBreaks count="3" manualBreakCount="3">
    <brk id="128" max="5" man="1"/>
    <brk id="253" max="5" man="1"/>
    <brk id="380"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MJ94"/>
  <sheetViews>
    <sheetView zoomScale="80" zoomScaleNormal="80" workbookViewId="0">
      <selection activeCell="K17" sqref="K17"/>
    </sheetView>
  </sheetViews>
  <sheetFormatPr defaultColWidth="9.109375" defaultRowHeight="14.4"/>
  <cols>
    <col min="1" max="1" width="12.109375" style="214" customWidth="1"/>
    <col min="2" max="2" width="10.88671875" style="8" customWidth="1"/>
    <col min="3" max="3" width="75" style="8" customWidth="1"/>
    <col min="4" max="6" width="8.5546875" style="8" customWidth="1"/>
    <col min="7" max="7" width="16.44140625" style="8" customWidth="1"/>
    <col min="8" max="8" width="16.33203125" style="737" customWidth="1"/>
    <col min="9" max="9" width="13.33203125" style="8" customWidth="1"/>
    <col min="10" max="10" width="10.33203125" style="8" customWidth="1"/>
    <col min="11" max="11" width="11.109375" style="8" customWidth="1"/>
    <col min="12" max="12" width="61" style="590" customWidth="1"/>
    <col min="13" max="14" width="20.44140625" style="8" bestFit="1" customWidth="1"/>
    <col min="15" max="15" width="15" style="8" customWidth="1"/>
    <col min="16" max="18" width="20.44140625" style="8" bestFit="1" customWidth="1"/>
    <col min="19" max="19" width="11.109375" style="8" hidden="1" customWidth="1"/>
    <col min="20" max="21" width="9.109375" style="8" hidden="1" customWidth="1"/>
    <col min="22" max="22" width="34.44140625" style="8" hidden="1" customWidth="1"/>
    <col min="23" max="23" width="10.88671875" style="8" hidden="1" customWidth="1"/>
    <col min="24" max="24" width="18" style="8" hidden="1" customWidth="1"/>
    <col min="25" max="25" width="53.109375" style="8" hidden="1" customWidth="1"/>
    <col min="26" max="26" width="110.88671875" style="211" hidden="1" customWidth="1"/>
    <col min="27" max="27" width="110.88671875" style="596" hidden="1" customWidth="1"/>
    <col min="28" max="28" width="17.88671875" style="8" customWidth="1"/>
    <col min="29" max="16384" width="9.109375" style="8"/>
  </cols>
  <sheetData>
    <row r="2" spans="1:1024">
      <c r="A2" s="620" t="s">
        <v>1910</v>
      </c>
      <c r="B2" s="11"/>
      <c r="C2" s="11"/>
    </row>
    <row r="4" spans="1:1024">
      <c r="A4" s="216" t="s">
        <v>1</v>
      </c>
      <c r="B4" s="8" t="s">
        <v>1818</v>
      </c>
      <c r="K4" s="242"/>
      <c r="L4" s="635"/>
    </row>
    <row r="5" spans="1:1024" ht="19.5" customHeight="1">
      <c r="N5" s="242"/>
      <c r="T5" s="4" t="s">
        <v>55</v>
      </c>
      <c r="U5" s="5" t="s">
        <v>56</v>
      </c>
      <c r="V5" s="4" t="s">
        <v>57</v>
      </c>
      <c r="W5" s="4" t="s">
        <v>58</v>
      </c>
      <c r="X5" s="6" t="s">
        <v>59</v>
      </c>
      <c r="Y5" s="7" t="s">
        <v>60</v>
      </c>
    </row>
    <row r="6" spans="1:1024" ht="15" thickBot="1">
      <c r="A6" s="216" t="s">
        <v>2</v>
      </c>
      <c r="B6" s="8" t="s">
        <v>1819</v>
      </c>
      <c r="G6" s="1" t="s">
        <v>2176</v>
      </c>
      <c r="T6" s="785" t="s">
        <v>47</v>
      </c>
      <c r="U6" s="785" t="s">
        <v>48</v>
      </c>
      <c r="V6" s="785" t="s">
        <v>49</v>
      </c>
      <c r="W6" s="785" t="s">
        <v>50</v>
      </c>
      <c r="X6" s="783" t="s">
        <v>51</v>
      </c>
      <c r="Y6" s="783" t="s">
        <v>52</v>
      </c>
    </row>
    <row r="7" spans="1:1024" ht="15" thickBot="1">
      <c r="A7" s="1" t="s">
        <v>2177</v>
      </c>
      <c r="B7" s="229" t="s">
        <v>2178</v>
      </c>
      <c r="C7" s="229"/>
      <c r="G7" s="1"/>
      <c r="L7" s="721"/>
      <c r="T7" s="784"/>
      <c r="U7" s="784"/>
      <c r="V7" s="784"/>
      <c r="W7" s="784"/>
      <c r="X7" s="784"/>
      <c r="Y7" s="784"/>
    </row>
    <row r="8" spans="1:1024">
      <c r="A8" s="1049"/>
      <c r="B8" s="1050"/>
      <c r="C8" s="1050"/>
      <c r="D8" s="1050"/>
      <c r="E8" s="1050"/>
      <c r="F8" s="1050"/>
      <c r="G8" s="1050"/>
      <c r="H8" s="1051"/>
      <c r="I8" s="1050"/>
      <c r="J8" s="1050"/>
      <c r="K8" s="1050"/>
      <c r="L8" s="1052"/>
      <c r="M8" s="1053">
        <v>2021</v>
      </c>
      <c r="N8" s="1053">
        <v>2022</v>
      </c>
      <c r="O8" s="1053">
        <v>2023</v>
      </c>
      <c r="P8" s="1053">
        <v>2024</v>
      </c>
      <c r="Q8" s="1053" t="s">
        <v>53</v>
      </c>
      <c r="R8" s="1054">
        <v>2026</v>
      </c>
      <c r="S8" s="625">
        <v>2027</v>
      </c>
      <c r="T8" s="784"/>
      <c r="U8" s="784"/>
      <c r="V8" s="784"/>
      <c r="W8" s="784"/>
      <c r="X8" s="784"/>
      <c r="Y8" s="784"/>
      <c r="Z8" s="237"/>
      <c r="AA8" s="495"/>
    </row>
    <row r="9" spans="1:1024" s="590" customFormat="1" ht="58.2" thickBot="1">
      <c r="A9" s="1055" t="s">
        <v>1415</v>
      </c>
      <c r="B9" s="1056" t="s">
        <v>4</v>
      </c>
      <c r="C9" s="1056" t="s">
        <v>5</v>
      </c>
      <c r="D9" s="1056" t="s">
        <v>6</v>
      </c>
      <c r="E9" s="1056" t="s">
        <v>7</v>
      </c>
      <c r="F9" s="1056" t="s">
        <v>8</v>
      </c>
      <c r="G9" s="1056" t="s">
        <v>9</v>
      </c>
      <c r="H9" s="1057" t="s">
        <v>10</v>
      </c>
      <c r="I9" s="1056" t="s">
        <v>11</v>
      </c>
      <c r="J9" s="1056" t="s">
        <v>12</v>
      </c>
      <c r="K9" s="1056" t="s">
        <v>13</v>
      </c>
      <c r="L9" s="1056" t="s">
        <v>14</v>
      </c>
      <c r="M9" s="1058" t="s">
        <v>1316</v>
      </c>
      <c r="N9" s="1058" t="s">
        <v>1317</v>
      </c>
      <c r="O9" s="1058" t="s">
        <v>1318</v>
      </c>
      <c r="P9" s="1058" t="s">
        <v>1319</v>
      </c>
      <c r="Q9" s="1058" t="s">
        <v>1320</v>
      </c>
      <c r="R9" s="1059" t="s">
        <v>1321</v>
      </c>
      <c r="S9" s="625" t="s">
        <v>1322</v>
      </c>
      <c r="T9" s="786"/>
      <c r="U9" s="786"/>
      <c r="V9" s="786"/>
      <c r="W9" s="786"/>
      <c r="X9" s="787"/>
      <c r="Y9" s="783"/>
      <c r="Z9" s="494" t="s">
        <v>1413</v>
      </c>
      <c r="AA9" s="495" t="s">
        <v>140</v>
      </c>
      <c r="AME9" s="8"/>
      <c r="AMF9" s="8"/>
      <c r="AMG9" s="8"/>
      <c r="AMH9" s="8"/>
      <c r="AMI9" s="8"/>
      <c r="AMJ9" s="8"/>
    </row>
    <row r="10" spans="1:1024" s="210" customFormat="1" ht="27" customHeight="1">
      <c r="A10" s="1060">
        <v>1</v>
      </c>
      <c r="B10" s="1060" t="s">
        <v>1326</v>
      </c>
      <c r="C10" s="1062" t="s">
        <v>1263</v>
      </c>
      <c r="D10" s="1060" t="s">
        <v>19</v>
      </c>
      <c r="E10" s="1060"/>
      <c r="F10" s="1060" t="s">
        <v>17</v>
      </c>
      <c r="G10" s="1060"/>
      <c r="H10" s="1061">
        <v>175248855.10079998</v>
      </c>
      <c r="I10" s="1060" t="s">
        <v>1382</v>
      </c>
      <c r="J10" s="1060">
        <v>2022</v>
      </c>
      <c r="K10" s="1060"/>
      <c r="L10" s="1062" t="s">
        <v>1265</v>
      </c>
      <c r="M10" s="1063">
        <v>0</v>
      </c>
      <c r="N10" s="1063">
        <v>37871784</v>
      </c>
      <c r="O10" s="1063">
        <v>68008450.799999997</v>
      </c>
      <c r="P10" s="1063">
        <v>69368619.599999994</v>
      </c>
      <c r="Q10" s="1063">
        <v>0</v>
      </c>
      <c r="R10" s="1063">
        <v>0</v>
      </c>
      <c r="S10" s="221">
        <v>0</v>
      </c>
      <c r="T10" s="237"/>
      <c r="U10" s="237"/>
      <c r="V10" s="237"/>
      <c r="W10" s="237"/>
      <c r="X10" s="237"/>
      <c r="Y10" s="237"/>
      <c r="Z10" s="639">
        <f t="shared" ref="Z10:Z22" si="0">H10-M10-N10-O10-P10-Q10-R10</f>
        <v>0.70079998672008514</v>
      </c>
      <c r="AA10" s="495" t="s">
        <v>1783</v>
      </c>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row>
    <row r="11" spans="1:1024" ht="27" customHeight="1">
      <c r="A11" s="1064">
        <v>1</v>
      </c>
      <c r="B11" s="1064" t="s">
        <v>1326</v>
      </c>
      <c r="C11" s="1066" t="s">
        <v>1418</v>
      </c>
      <c r="D11" s="1064" t="s">
        <v>19</v>
      </c>
      <c r="E11" s="1064"/>
      <c r="F11" s="1064" t="s">
        <v>17</v>
      </c>
      <c r="G11" s="1064"/>
      <c r="H11" s="1065">
        <v>74870402</v>
      </c>
      <c r="I11" s="1064" t="s">
        <v>1382</v>
      </c>
      <c r="J11" s="1064">
        <v>2022</v>
      </c>
      <c r="K11" s="1064"/>
      <c r="L11" s="1066" t="s">
        <v>1265</v>
      </c>
      <c r="M11" s="1067">
        <v>0</v>
      </c>
      <c r="N11" s="1067">
        <v>0</v>
      </c>
      <c r="O11" s="1067">
        <v>16180056</v>
      </c>
      <c r="P11" s="1067">
        <v>29054625.599999998</v>
      </c>
      <c r="Q11" s="1067">
        <v>29635719.599999998</v>
      </c>
      <c r="R11" s="1067">
        <v>0</v>
      </c>
      <c r="S11" s="221">
        <v>0</v>
      </c>
      <c r="T11" s="238"/>
      <c r="U11" s="238"/>
      <c r="V11" s="237"/>
      <c r="W11" s="237"/>
      <c r="X11" s="237"/>
      <c r="Y11" s="237"/>
      <c r="Z11" s="639">
        <f t="shared" si="0"/>
        <v>0.80000000447034836</v>
      </c>
      <c r="AA11" s="495" t="s">
        <v>1782</v>
      </c>
      <c r="AB11" s="234"/>
    </row>
    <row r="12" spans="1:1024" ht="27" customHeight="1">
      <c r="A12" s="1068">
        <v>2</v>
      </c>
      <c r="B12" s="1068" t="s">
        <v>1326</v>
      </c>
      <c r="C12" s="1070" t="s">
        <v>111</v>
      </c>
      <c r="D12" s="1068" t="s">
        <v>19</v>
      </c>
      <c r="E12" s="1068"/>
      <c r="F12" s="1068" t="s">
        <v>17</v>
      </c>
      <c r="G12" s="1068"/>
      <c r="H12" s="1069">
        <v>42000000</v>
      </c>
      <c r="I12" s="1068" t="s">
        <v>1382</v>
      </c>
      <c r="J12" s="1068"/>
      <c r="K12" s="1068">
        <v>2024</v>
      </c>
      <c r="L12" s="1070" t="s">
        <v>1265</v>
      </c>
      <c r="M12" s="1071"/>
      <c r="N12" s="1071">
        <v>42000000</v>
      </c>
      <c r="O12" s="1071"/>
      <c r="P12" s="1071"/>
      <c r="Q12" s="1071"/>
      <c r="R12" s="1071"/>
      <c r="S12" s="217"/>
      <c r="T12" s="235"/>
      <c r="U12" s="235"/>
      <c r="V12" s="236"/>
      <c r="W12" s="236"/>
      <c r="X12" s="236"/>
      <c r="Y12" s="236"/>
      <c r="Z12" s="639">
        <f t="shared" si="0"/>
        <v>0</v>
      </c>
      <c r="AA12" s="495" t="s">
        <v>1784</v>
      </c>
      <c r="AB12" s="234"/>
    </row>
    <row r="13" spans="1:1024" ht="27" customHeight="1">
      <c r="A13" s="1068">
        <v>3</v>
      </c>
      <c r="B13" s="1068" t="s">
        <v>1326</v>
      </c>
      <c r="C13" s="1070" t="s">
        <v>2137</v>
      </c>
      <c r="D13" s="1068" t="s">
        <v>19</v>
      </c>
      <c r="E13" s="1068"/>
      <c r="F13" s="1068" t="s">
        <v>17</v>
      </c>
      <c r="G13" s="1068"/>
      <c r="H13" s="1069">
        <v>1491071</v>
      </c>
      <c r="I13" s="1068" t="s">
        <v>1382</v>
      </c>
      <c r="J13" s="1068">
        <v>2022</v>
      </c>
      <c r="K13" s="1068"/>
      <c r="L13" s="1070" t="s">
        <v>1265</v>
      </c>
      <c r="M13" s="1071"/>
      <c r="N13" s="1071">
        <v>1491071</v>
      </c>
      <c r="O13" s="1071"/>
      <c r="P13" s="1071"/>
      <c r="Q13" s="1071"/>
      <c r="R13" s="1071"/>
      <c r="S13" s="217"/>
      <c r="T13" s="237"/>
      <c r="U13" s="237"/>
      <c r="V13" s="237"/>
      <c r="W13" s="237"/>
      <c r="X13" s="237"/>
      <c r="Y13" s="237"/>
      <c r="Z13" s="639">
        <f t="shared" si="0"/>
        <v>0</v>
      </c>
      <c r="AA13" s="495" t="s">
        <v>1781</v>
      </c>
      <c r="AB13" s="234"/>
    </row>
    <row r="14" spans="1:1024" ht="27" customHeight="1">
      <c r="A14" s="1068">
        <v>4</v>
      </c>
      <c r="B14" s="1068" t="s">
        <v>1326</v>
      </c>
      <c r="C14" s="1070" t="s">
        <v>1753</v>
      </c>
      <c r="D14" s="1068" t="s">
        <v>19</v>
      </c>
      <c r="E14" s="1068"/>
      <c r="F14" s="1068" t="s">
        <v>17</v>
      </c>
      <c r="G14" s="1068"/>
      <c r="H14" s="1069">
        <v>1683000</v>
      </c>
      <c r="I14" s="1068" t="s">
        <v>1382</v>
      </c>
      <c r="J14" s="1068">
        <v>2022</v>
      </c>
      <c r="K14" s="1068"/>
      <c r="L14" s="1070" t="s">
        <v>1265</v>
      </c>
      <c r="M14" s="1071"/>
      <c r="N14" s="1071">
        <v>1683000</v>
      </c>
      <c r="O14" s="1071"/>
      <c r="P14" s="1071"/>
      <c r="Q14" s="1071"/>
      <c r="R14" s="1071"/>
      <c r="S14" s="217"/>
      <c r="T14" s="237"/>
      <c r="U14" s="237"/>
      <c r="V14" s="237"/>
      <c r="W14" s="237"/>
      <c r="X14" s="237"/>
      <c r="Y14" s="237"/>
      <c r="Z14" s="639">
        <f t="shared" si="0"/>
        <v>0</v>
      </c>
      <c r="AA14" s="495" t="s">
        <v>1781</v>
      </c>
      <c r="AB14" s="234"/>
    </row>
    <row r="15" spans="1:1024" ht="27" customHeight="1">
      <c r="A15" s="1068">
        <v>5</v>
      </c>
      <c r="B15" s="1068" t="s">
        <v>1326</v>
      </c>
      <c r="C15" s="1070" t="s">
        <v>1853</v>
      </c>
      <c r="D15" s="1068" t="s">
        <v>19</v>
      </c>
      <c r="E15" s="1068"/>
      <c r="F15" s="1068" t="s">
        <v>17</v>
      </c>
      <c r="G15" s="1068"/>
      <c r="H15" s="1069">
        <v>9000000</v>
      </c>
      <c r="I15" s="1068" t="s">
        <v>1382</v>
      </c>
      <c r="J15" s="1068">
        <v>2022</v>
      </c>
      <c r="K15" s="1068"/>
      <c r="L15" s="1070" t="s">
        <v>1265</v>
      </c>
      <c r="M15" s="1071"/>
      <c r="N15" s="1071">
        <v>9000000</v>
      </c>
      <c r="O15" s="1071"/>
      <c r="P15" s="1071"/>
      <c r="Q15" s="1071"/>
      <c r="R15" s="1071"/>
      <c r="S15" s="217"/>
      <c r="T15" s="237"/>
      <c r="U15" s="237"/>
      <c r="V15" s="237"/>
      <c r="W15" s="237"/>
      <c r="X15" s="237"/>
      <c r="Y15" s="237"/>
      <c r="Z15" s="639">
        <f t="shared" si="0"/>
        <v>0</v>
      </c>
      <c r="AA15" s="495" t="s">
        <v>1781</v>
      </c>
      <c r="AB15" s="234"/>
    </row>
    <row r="16" spans="1:1024" ht="27" customHeight="1">
      <c r="A16" s="1068">
        <v>5</v>
      </c>
      <c r="B16" s="1068" t="s">
        <v>1326</v>
      </c>
      <c r="C16" s="1070" t="s">
        <v>2136</v>
      </c>
      <c r="D16" s="1068" t="s">
        <v>19</v>
      </c>
      <c r="E16" s="1068"/>
      <c r="F16" s="1068" t="s">
        <v>17</v>
      </c>
      <c r="G16" s="1068"/>
      <c r="H16" s="1069">
        <v>1950000</v>
      </c>
      <c r="I16" s="1068" t="s">
        <v>1382</v>
      </c>
      <c r="J16" s="1068">
        <v>2022</v>
      </c>
      <c r="K16" s="1068"/>
      <c r="L16" s="1070" t="s">
        <v>1265</v>
      </c>
      <c r="M16" s="1071"/>
      <c r="N16" s="1071">
        <v>1950000</v>
      </c>
      <c r="O16" s="1071"/>
      <c r="P16" s="1071"/>
      <c r="Q16" s="1071"/>
      <c r="R16" s="1071"/>
      <c r="S16" s="217"/>
      <c r="T16" s="237"/>
      <c r="U16" s="237"/>
      <c r="V16" s="237"/>
      <c r="W16" s="237"/>
      <c r="X16" s="237"/>
      <c r="Y16" s="237"/>
      <c r="Z16" s="639">
        <f t="shared" si="0"/>
        <v>0</v>
      </c>
      <c r="AA16" s="495" t="s">
        <v>1781</v>
      </c>
      <c r="AB16" s="234"/>
    </row>
    <row r="17" spans="1:30" ht="27" customHeight="1">
      <c r="A17" s="1068">
        <v>6</v>
      </c>
      <c r="B17" s="1068" t="s">
        <v>1326</v>
      </c>
      <c r="C17" s="1070" t="s">
        <v>2019</v>
      </c>
      <c r="D17" s="1068" t="s">
        <v>19</v>
      </c>
      <c r="E17" s="1068"/>
      <c r="F17" s="1068" t="s">
        <v>17</v>
      </c>
      <c r="G17" s="1068"/>
      <c r="H17" s="1069">
        <v>7682916</v>
      </c>
      <c r="I17" s="1068" t="s">
        <v>1382</v>
      </c>
      <c r="J17" s="1068">
        <v>2022</v>
      </c>
      <c r="K17" s="1068"/>
      <c r="L17" s="1070" t="s">
        <v>1265</v>
      </c>
      <c r="M17" s="1071"/>
      <c r="N17" s="1071">
        <v>7682916</v>
      </c>
      <c r="O17" s="1071"/>
      <c r="P17" s="1071"/>
      <c r="Q17" s="1071"/>
      <c r="R17" s="1071"/>
      <c r="S17" s="217"/>
      <c r="T17" s="237"/>
      <c r="U17" s="237"/>
      <c r="V17" s="237"/>
      <c r="W17" s="237"/>
      <c r="X17" s="237"/>
      <c r="Y17" s="237"/>
      <c r="Z17" s="639">
        <f t="shared" si="0"/>
        <v>0</v>
      </c>
      <c r="AA17" s="495" t="s">
        <v>1781</v>
      </c>
      <c r="AB17" s="234"/>
    </row>
    <row r="18" spans="1:30" ht="27" customHeight="1">
      <c r="A18" s="1068">
        <v>6</v>
      </c>
      <c r="B18" s="1068" t="s">
        <v>1326</v>
      </c>
      <c r="C18" s="1070" t="s">
        <v>1823</v>
      </c>
      <c r="D18" s="1068" t="s">
        <v>19</v>
      </c>
      <c r="E18" s="1068"/>
      <c r="F18" s="1068" t="s">
        <v>17</v>
      </c>
      <c r="G18" s="1068"/>
      <c r="H18" s="1069">
        <v>1267836</v>
      </c>
      <c r="I18" s="1068" t="s">
        <v>1382</v>
      </c>
      <c r="J18" s="1068">
        <v>2022</v>
      </c>
      <c r="K18" s="1068"/>
      <c r="L18" s="1070" t="s">
        <v>1265</v>
      </c>
      <c r="M18" s="1071"/>
      <c r="N18" s="1071">
        <f>H18</f>
        <v>1267836</v>
      </c>
      <c r="O18" s="1071"/>
      <c r="P18" s="1071"/>
      <c r="Q18" s="1071"/>
      <c r="R18" s="1071"/>
      <c r="S18" s="217"/>
      <c r="T18" s="237"/>
      <c r="U18" s="237"/>
      <c r="V18" s="237"/>
      <c r="W18" s="237"/>
      <c r="X18" s="237"/>
      <c r="Y18" s="237"/>
      <c r="Z18" s="639">
        <f t="shared" si="0"/>
        <v>0</v>
      </c>
      <c r="AA18" s="495" t="s">
        <v>1781</v>
      </c>
      <c r="AB18" s="234"/>
    </row>
    <row r="19" spans="1:30" ht="27" customHeight="1">
      <c r="A19" s="1068">
        <v>7</v>
      </c>
      <c r="B19" s="1068" t="s">
        <v>1326</v>
      </c>
      <c r="C19" s="1070" t="s">
        <v>1916</v>
      </c>
      <c r="D19" s="1068" t="s">
        <v>19</v>
      </c>
      <c r="E19" s="1068"/>
      <c r="F19" s="1068" t="s">
        <v>17</v>
      </c>
      <c r="G19" s="1068"/>
      <c r="H19" s="1069">
        <v>30400000</v>
      </c>
      <c r="I19" s="1068" t="s">
        <v>1382</v>
      </c>
      <c r="J19" s="1068">
        <v>2022</v>
      </c>
      <c r="K19" s="1068"/>
      <c r="L19" s="1070" t="s">
        <v>1265</v>
      </c>
      <c r="M19" s="1071"/>
      <c r="N19" s="1071">
        <v>30400000</v>
      </c>
      <c r="O19" s="1071"/>
      <c r="P19" s="1071"/>
      <c r="Q19" s="1071"/>
      <c r="R19" s="1071"/>
      <c r="S19" s="217"/>
      <c r="T19" s="235"/>
      <c r="U19" s="235"/>
      <c r="V19" s="236"/>
      <c r="W19" s="236"/>
      <c r="X19" s="236"/>
      <c r="Y19" s="236"/>
      <c r="Z19" s="639">
        <f t="shared" si="0"/>
        <v>0</v>
      </c>
      <c r="AA19" s="495"/>
      <c r="AB19" s="234"/>
    </row>
    <row r="20" spans="1:30" ht="27" customHeight="1">
      <c r="A20" s="1068">
        <v>7</v>
      </c>
      <c r="B20" s="1068" t="s">
        <v>1326</v>
      </c>
      <c r="C20" s="1070" t="s">
        <v>2033</v>
      </c>
      <c r="D20" s="1068" t="s">
        <v>19</v>
      </c>
      <c r="E20" s="1068"/>
      <c r="F20" s="1068" t="s">
        <v>17</v>
      </c>
      <c r="G20" s="1068"/>
      <c r="H20" s="1069">
        <v>1070000</v>
      </c>
      <c r="I20" s="1068" t="s">
        <v>1382</v>
      </c>
      <c r="J20" s="1068">
        <v>2022</v>
      </c>
      <c r="K20" s="1068"/>
      <c r="L20" s="1070" t="s">
        <v>1265</v>
      </c>
      <c r="M20" s="1071"/>
      <c r="N20" s="1071">
        <v>1070000</v>
      </c>
      <c r="O20" s="1071"/>
      <c r="P20" s="1071"/>
      <c r="Q20" s="1071"/>
      <c r="R20" s="1071"/>
      <c r="S20" s="570"/>
      <c r="T20" s="571"/>
      <c r="U20" s="571"/>
      <c r="V20" s="571"/>
      <c r="W20" s="571"/>
      <c r="X20" s="571"/>
      <c r="Y20" s="571"/>
      <c r="Z20" s="639">
        <f t="shared" si="0"/>
        <v>0</v>
      </c>
      <c r="AA20" s="597"/>
      <c r="AB20" s="234"/>
    </row>
    <row r="21" spans="1:30" ht="27" customHeight="1">
      <c r="A21" s="1068">
        <v>8</v>
      </c>
      <c r="B21" s="1068" t="s">
        <v>1326</v>
      </c>
      <c r="C21" s="1070" t="s">
        <v>1751</v>
      </c>
      <c r="D21" s="1068" t="s">
        <v>19</v>
      </c>
      <c r="E21" s="1068"/>
      <c r="F21" s="1068" t="s">
        <v>17</v>
      </c>
      <c r="G21" s="1068"/>
      <c r="H21" s="1069">
        <v>2500000</v>
      </c>
      <c r="I21" s="1068" t="s">
        <v>1382</v>
      </c>
      <c r="J21" s="1068">
        <v>2022</v>
      </c>
      <c r="K21" s="1068"/>
      <c r="L21" s="1070" t="s">
        <v>1265</v>
      </c>
      <c r="M21" s="1071"/>
      <c r="N21" s="1071">
        <v>2500000</v>
      </c>
      <c r="O21" s="1071"/>
      <c r="P21" s="1071"/>
      <c r="Q21" s="1071"/>
      <c r="R21" s="1071"/>
      <c r="S21" s="217"/>
      <c r="T21" s="237"/>
      <c r="U21" s="237"/>
      <c r="V21" s="237"/>
      <c r="W21" s="237"/>
      <c r="X21" s="237"/>
      <c r="Y21" s="237"/>
      <c r="Z21" s="639">
        <f t="shared" si="0"/>
        <v>0</v>
      </c>
      <c r="AA21" s="495" t="s">
        <v>1781</v>
      </c>
      <c r="AB21" s="234"/>
    </row>
    <row r="22" spans="1:30" s="566" customFormat="1" ht="27" customHeight="1">
      <c r="A22" s="1068">
        <v>8</v>
      </c>
      <c r="B22" s="1068" t="s">
        <v>1326</v>
      </c>
      <c r="C22" s="1070" t="s">
        <v>1754</v>
      </c>
      <c r="D22" s="1068" t="s">
        <v>19</v>
      </c>
      <c r="E22" s="1068"/>
      <c r="F22" s="1068" t="s">
        <v>17</v>
      </c>
      <c r="G22" s="1068"/>
      <c r="H22" s="1069">
        <v>1600000</v>
      </c>
      <c r="I22" s="1068" t="s">
        <v>1382</v>
      </c>
      <c r="J22" s="1068">
        <v>2022</v>
      </c>
      <c r="K22" s="1068"/>
      <c r="L22" s="1070" t="s">
        <v>1265</v>
      </c>
      <c r="M22" s="1071"/>
      <c r="N22" s="1071">
        <v>1600000</v>
      </c>
      <c r="O22" s="1071"/>
      <c r="P22" s="1071"/>
      <c r="Q22" s="1071"/>
      <c r="R22" s="1071"/>
      <c r="S22" s="217"/>
      <c r="T22" s="237"/>
      <c r="U22" s="237"/>
      <c r="V22" s="237"/>
      <c r="W22" s="237"/>
      <c r="X22" s="237"/>
      <c r="Y22" s="237"/>
      <c r="Z22" s="639">
        <f t="shared" si="0"/>
        <v>0</v>
      </c>
      <c r="AA22" s="495" t="s">
        <v>1781</v>
      </c>
      <c r="AB22" s="567"/>
    </row>
    <row r="23" spans="1:30" ht="27" customHeight="1">
      <c r="A23" s="1064">
        <v>1</v>
      </c>
      <c r="B23" s="1064" t="s">
        <v>1326</v>
      </c>
      <c r="C23" s="1066" t="s">
        <v>1264</v>
      </c>
      <c r="D23" s="1064" t="s">
        <v>22</v>
      </c>
      <c r="E23" s="1064"/>
      <c r="F23" s="1064" t="s">
        <v>17</v>
      </c>
      <c r="G23" s="1064"/>
      <c r="H23" s="1065">
        <v>11299388.816084821</v>
      </c>
      <c r="I23" s="1064" t="s">
        <v>1382</v>
      </c>
      <c r="J23" s="1064">
        <v>2022</v>
      </c>
      <c r="K23" s="1064">
        <v>2025</v>
      </c>
      <c r="L23" s="1066" t="s">
        <v>1813</v>
      </c>
      <c r="M23" s="1072">
        <v>0</v>
      </c>
      <c r="N23" s="1072">
        <v>3789980.4</v>
      </c>
      <c r="O23" s="1072">
        <v>3553442.4</v>
      </c>
      <c r="P23" s="1072">
        <v>3624511.1999999997</v>
      </c>
      <c r="Q23" s="1072">
        <v>331455.59999999998</v>
      </c>
      <c r="R23" s="1072">
        <v>0</v>
      </c>
      <c r="S23" s="233"/>
      <c r="T23" s="237"/>
      <c r="U23" s="237"/>
      <c r="V23" s="237"/>
      <c r="W23" s="237"/>
      <c r="X23" s="237"/>
      <c r="Y23" s="237"/>
      <c r="Z23" s="639">
        <f t="shared" ref="Z23:Z28" si="1">H25-M25-N25-O25-P25-Q25-R25</f>
        <v>0.19999999925494194</v>
      </c>
      <c r="AA23" s="495"/>
      <c r="AB23" s="211"/>
      <c r="AC23" s="211"/>
      <c r="AD23" s="211"/>
    </row>
    <row r="24" spans="1:30" ht="27" customHeight="1">
      <c r="A24" s="1073">
        <v>1</v>
      </c>
      <c r="B24" s="1073" t="s">
        <v>1326</v>
      </c>
      <c r="C24" s="1074" t="s">
        <v>1992</v>
      </c>
      <c r="D24" s="1073" t="s">
        <v>22</v>
      </c>
      <c r="E24" s="1073"/>
      <c r="F24" s="1073" t="s">
        <v>17</v>
      </c>
      <c r="G24" s="1073"/>
      <c r="H24" s="1027">
        <v>10913885.372</v>
      </c>
      <c r="I24" s="1073" t="s">
        <v>1382</v>
      </c>
      <c r="J24" s="1073">
        <v>2021</v>
      </c>
      <c r="K24" s="1073">
        <v>2026</v>
      </c>
      <c r="L24" s="1074" t="s">
        <v>1416</v>
      </c>
      <c r="M24" s="1075">
        <v>3358180.4</v>
      </c>
      <c r="N24" s="1075">
        <v>6727945.5599999987</v>
      </c>
      <c r="O24" s="1075">
        <v>213900</v>
      </c>
      <c r="P24" s="1075">
        <v>0</v>
      </c>
      <c r="Q24" s="1075">
        <v>0</v>
      </c>
      <c r="R24" s="1075">
        <v>613859.41200000001</v>
      </c>
      <c r="S24" s="233"/>
      <c r="T24" s="237"/>
      <c r="U24" s="237"/>
      <c r="V24" s="237"/>
      <c r="W24" s="237"/>
      <c r="X24" s="237"/>
      <c r="Y24" s="237"/>
      <c r="Z24" s="639">
        <f t="shared" si="1"/>
        <v>-0.24000000068917871</v>
      </c>
      <c r="AA24" s="495"/>
      <c r="AB24" s="211"/>
      <c r="AC24" s="211"/>
      <c r="AD24" s="211"/>
    </row>
    <row r="25" spans="1:30" s="211" customFormat="1" ht="27" customHeight="1">
      <c r="A25" s="1073">
        <v>1</v>
      </c>
      <c r="B25" s="1073" t="s">
        <v>1326</v>
      </c>
      <c r="C25" s="1074" t="s">
        <v>1414</v>
      </c>
      <c r="D25" s="1073" t="s">
        <v>22</v>
      </c>
      <c r="E25" s="1073"/>
      <c r="F25" s="1073" t="s">
        <v>17</v>
      </c>
      <c r="G25" s="1073"/>
      <c r="H25" s="1027">
        <v>7567211</v>
      </c>
      <c r="I25" s="1073" t="s">
        <v>1382</v>
      </c>
      <c r="J25" s="1073">
        <v>2022</v>
      </c>
      <c r="K25" s="1073">
        <v>2024</v>
      </c>
      <c r="L25" s="1074" t="s">
        <v>1416</v>
      </c>
      <c r="M25" s="1075">
        <v>0</v>
      </c>
      <c r="N25" s="1075">
        <v>6053768.6400000006</v>
      </c>
      <c r="O25" s="1075">
        <v>756721.08000000007</v>
      </c>
      <c r="P25" s="1075">
        <v>756721.08000000007</v>
      </c>
      <c r="Q25" s="1075">
        <v>0</v>
      </c>
      <c r="R25" s="1075">
        <v>0</v>
      </c>
      <c r="S25" s="233"/>
      <c r="T25" s="237"/>
      <c r="U25" s="237"/>
      <c r="V25" s="237"/>
      <c r="W25" s="237"/>
      <c r="X25" s="237"/>
      <c r="Y25" s="237"/>
      <c r="Z25" s="639">
        <f t="shared" si="1"/>
        <v>0</v>
      </c>
      <c r="AA25" s="495"/>
    </row>
    <row r="26" spans="1:30" s="211" customFormat="1" ht="27" customHeight="1">
      <c r="A26" s="1064">
        <v>1</v>
      </c>
      <c r="B26" s="1064" t="s">
        <v>1326</v>
      </c>
      <c r="C26" s="1066" t="s">
        <v>1266</v>
      </c>
      <c r="D26" s="1064" t="s">
        <v>22</v>
      </c>
      <c r="E26" s="1064"/>
      <c r="F26" s="1064" t="s">
        <v>17</v>
      </c>
      <c r="G26" s="1064"/>
      <c r="H26" s="1065">
        <v>7187499.3599999994</v>
      </c>
      <c r="I26" s="1064" t="s">
        <v>1382</v>
      </c>
      <c r="J26" s="1064">
        <v>2022</v>
      </c>
      <c r="K26" s="1064">
        <v>2024</v>
      </c>
      <c r="L26" s="1066" t="s">
        <v>1813</v>
      </c>
      <c r="M26" s="1072">
        <v>0</v>
      </c>
      <c r="N26" s="1072">
        <v>0</v>
      </c>
      <c r="O26" s="1072">
        <v>3558168</v>
      </c>
      <c r="P26" s="1072">
        <v>3629331.6</v>
      </c>
      <c r="Q26" s="1072">
        <v>0</v>
      </c>
      <c r="R26" s="1072">
        <v>0</v>
      </c>
      <c r="S26" s="233"/>
      <c r="T26" s="237"/>
      <c r="U26" s="237"/>
      <c r="V26" s="237"/>
      <c r="W26" s="237"/>
      <c r="X26" s="237"/>
      <c r="Y26" s="237"/>
      <c r="Z26" s="639">
        <f t="shared" si="1"/>
        <v>0</v>
      </c>
      <c r="AA26" s="495"/>
    </row>
    <row r="27" spans="1:30" s="211" customFormat="1" ht="27" customHeight="1">
      <c r="A27" s="1073">
        <v>1</v>
      </c>
      <c r="B27" s="1073" t="s">
        <v>1326</v>
      </c>
      <c r="C27" s="1074" t="s">
        <v>1995</v>
      </c>
      <c r="D27" s="1073" t="s">
        <v>22</v>
      </c>
      <c r="E27" s="1073"/>
      <c r="F27" s="1073" t="s">
        <v>17</v>
      </c>
      <c r="G27" s="1073"/>
      <c r="H27" s="1027">
        <v>5257731.5765269464</v>
      </c>
      <c r="I27" s="1073" t="s">
        <v>1382</v>
      </c>
      <c r="J27" s="1073">
        <v>2022</v>
      </c>
      <c r="K27" s="1073">
        <v>2026</v>
      </c>
      <c r="L27" s="1074" t="s">
        <v>1416</v>
      </c>
      <c r="M27" s="1075">
        <v>79093.173652694604</v>
      </c>
      <c r="N27" s="1075">
        <v>1704904.92</v>
      </c>
      <c r="O27" s="1075">
        <v>2057170.7882634732</v>
      </c>
      <c r="P27" s="1075">
        <v>152693.17365269462</v>
      </c>
      <c r="Q27" s="1075">
        <v>289279.5209580838</v>
      </c>
      <c r="R27" s="1075">
        <v>974590</v>
      </c>
      <c r="S27" s="233"/>
      <c r="T27" s="237"/>
      <c r="U27" s="237"/>
      <c r="V27" s="237"/>
      <c r="W27" s="237"/>
      <c r="X27" s="237"/>
      <c r="Y27" s="237"/>
      <c r="Z27" s="639">
        <f t="shared" si="1"/>
        <v>0</v>
      </c>
      <c r="AA27" s="495"/>
    </row>
    <row r="28" spans="1:30" s="211" customFormat="1" ht="27" customHeight="1">
      <c r="A28" s="1073">
        <v>1</v>
      </c>
      <c r="B28" s="1073" t="s">
        <v>1326</v>
      </c>
      <c r="C28" s="1074" t="s">
        <v>1999</v>
      </c>
      <c r="D28" s="1073" t="s">
        <v>22</v>
      </c>
      <c r="E28" s="1073"/>
      <c r="F28" s="1073" t="s">
        <v>17</v>
      </c>
      <c r="G28" s="1073"/>
      <c r="H28" s="1027">
        <v>2724630.5279999999</v>
      </c>
      <c r="I28" s="1073" t="s">
        <v>1382</v>
      </c>
      <c r="J28" s="1073">
        <v>2022</v>
      </c>
      <c r="K28" s="1073">
        <v>2026</v>
      </c>
      <c r="L28" s="1074" t="s">
        <v>1416</v>
      </c>
      <c r="M28" s="1075">
        <v>1362315.264</v>
      </c>
      <c r="N28" s="1075">
        <v>0</v>
      </c>
      <c r="O28" s="1075">
        <v>0</v>
      </c>
      <c r="P28" s="1075">
        <v>0</v>
      </c>
      <c r="Q28" s="1075">
        <v>0</v>
      </c>
      <c r="R28" s="1075">
        <v>1362315.264</v>
      </c>
      <c r="S28" s="233"/>
      <c r="T28" s="237"/>
      <c r="U28" s="237"/>
      <c r="V28" s="237"/>
      <c r="W28" s="237"/>
      <c r="X28" s="237"/>
      <c r="Y28" s="237"/>
      <c r="Z28" s="639">
        <f t="shared" si="1"/>
        <v>-5.8207660913467407E-11</v>
      </c>
      <c r="AA28" s="495"/>
    </row>
    <row r="29" spans="1:30" s="211" customFormat="1" ht="27" customHeight="1">
      <c r="A29" s="1073">
        <v>1</v>
      </c>
      <c r="B29" s="1073" t="s">
        <v>1326</v>
      </c>
      <c r="C29" s="1074" t="s">
        <v>1274</v>
      </c>
      <c r="D29" s="1073" t="s">
        <v>22</v>
      </c>
      <c r="E29" s="1073"/>
      <c r="F29" s="1073" t="s">
        <v>17</v>
      </c>
      <c r="G29" s="1073"/>
      <c r="H29" s="1027">
        <v>2000000</v>
      </c>
      <c r="I29" s="1073" t="s">
        <v>18</v>
      </c>
      <c r="J29" s="1073">
        <v>2022</v>
      </c>
      <c r="K29" s="1073"/>
      <c r="L29" s="1074" t="s">
        <v>1813</v>
      </c>
      <c r="M29" s="1075">
        <v>0</v>
      </c>
      <c r="N29" s="1075">
        <v>2000000</v>
      </c>
      <c r="O29" s="1075">
        <v>0</v>
      </c>
      <c r="P29" s="1075">
        <v>0</v>
      </c>
      <c r="Q29" s="1075">
        <v>0</v>
      </c>
      <c r="R29" s="1075">
        <v>0</v>
      </c>
      <c r="S29" s="233"/>
      <c r="T29" s="237"/>
      <c r="U29" s="237"/>
      <c r="V29" s="237"/>
      <c r="W29" s="237"/>
      <c r="X29" s="237"/>
      <c r="Y29" s="237"/>
      <c r="Z29" s="639" t="e">
        <f>#REF!-#REF!-#REF!-#REF!-#REF!-#REF!-#REF!</f>
        <v>#REF!</v>
      </c>
      <c r="AA29" s="495"/>
      <c r="AB29" s="234"/>
    </row>
    <row r="30" spans="1:30" s="211" customFormat="1" ht="27" customHeight="1">
      <c r="A30" s="1073">
        <v>1</v>
      </c>
      <c r="B30" s="1073" t="s">
        <v>1326</v>
      </c>
      <c r="C30" s="1074" t="s">
        <v>1993</v>
      </c>
      <c r="D30" s="1073" t="s">
        <v>22</v>
      </c>
      <c r="E30" s="1073"/>
      <c r="F30" s="1073" t="s">
        <v>17</v>
      </c>
      <c r="G30" s="1073"/>
      <c r="H30" s="1027">
        <v>1896339.5502857142</v>
      </c>
      <c r="I30" s="1073" t="s">
        <v>1382</v>
      </c>
      <c r="J30" s="1073">
        <v>2021</v>
      </c>
      <c r="K30" s="1073">
        <v>2026</v>
      </c>
      <c r="L30" s="1074" t="s">
        <v>1416</v>
      </c>
      <c r="M30" s="1075">
        <v>1127593.5959999999</v>
      </c>
      <c r="N30" s="1075">
        <v>243757.13828571429</v>
      </c>
      <c r="O30" s="1075">
        <v>414588.81600000005</v>
      </c>
      <c r="P30" s="1075">
        <v>100800</v>
      </c>
      <c r="Q30" s="1075">
        <v>0</v>
      </c>
      <c r="R30" s="1075">
        <v>9600</v>
      </c>
      <c r="S30" s="233"/>
      <c r="T30" s="237"/>
      <c r="U30" s="237"/>
      <c r="V30" s="237"/>
      <c r="W30" s="237"/>
      <c r="X30" s="237"/>
      <c r="Y30" s="237"/>
      <c r="Z30" s="639" t="e">
        <f>#REF!-#REF!-#REF!-#REF!-#REF!-#REF!-#REF!</f>
        <v>#REF!</v>
      </c>
      <c r="AA30" s="495"/>
      <c r="AB30" s="234"/>
    </row>
    <row r="31" spans="1:30" ht="27" customHeight="1">
      <c r="A31" s="1073">
        <v>1</v>
      </c>
      <c r="B31" s="1073" t="s">
        <v>1326</v>
      </c>
      <c r="C31" s="1074" t="s">
        <v>1998</v>
      </c>
      <c r="D31" s="1073" t="s">
        <v>22</v>
      </c>
      <c r="E31" s="1073"/>
      <c r="F31" s="1073" t="s">
        <v>17</v>
      </c>
      <c r="G31" s="1073"/>
      <c r="H31" s="1027">
        <v>1266000</v>
      </c>
      <c r="I31" s="1073" t="s">
        <v>1382</v>
      </c>
      <c r="J31" s="1073">
        <v>2021</v>
      </c>
      <c r="K31" s="1073">
        <v>2022</v>
      </c>
      <c r="L31" s="1074" t="s">
        <v>1416</v>
      </c>
      <c r="M31" s="1075">
        <v>1166000</v>
      </c>
      <c r="N31" s="1075">
        <v>100000</v>
      </c>
      <c r="O31" s="1075">
        <v>0</v>
      </c>
      <c r="P31" s="1075">
        <v>0</v>
      </c>
      <c r="Q31" s="1075">
        <v>0</v>
      </c>
      <c r="R31" s="1075">
        <v>0</v>
      </c>
      <c r="S31" s="224">
        <v>0</v>
      </c>
      <c r="T31" s="237"/>
      <c r="U31" s="237"/>
      <c r="V31" s="237"/>
      <c r="W31" s="237"/>
      <c r="X31" s="237"/>
      <c r="Y31" s="237"/>
      <c r="Z31" s="639">
        <f>H31-M31-N31-O31-P31-Q31-R31</f>
        <v>0</v>
      </c>
      <c r="AA31" s="495"/>
      <c r="AB31" s="234"/>
      <c r="AC31" s="211"/>
      <c r="AD31" s="211"/>
    </row>
    <row r="32" spans="1:30" ht="27" customHeight="1">
      <c r="A32" s="1073">
        <v>1</v>
      </c>
      <c r="B32" s="1073" t="s">
        <v>1326</v>
      </c>
      <c r="C32" s="1074" t="s">
        <v>1294</v>
      </c>
      <c r="D32" s="1073" t="s">
        <v>22</v>
      </c>
      <c r="E32" s="1073"/>
      <c r="F32" s="1073" t="s">
        <v>17</v>
      </c>
      <c r="G32" s="1073"/>
      <c r="H32" s="1027">
        <v>1188000</v>
      </c>
      <c r="I32" s="1073" t="s">
        <v>18</v>
      </c>
      <c r="J32" s="1073">
        <v>2022</v>
      </c>
      <c r="K32" s="1073"/>
      <c r="L32" s="1074" t="s">
        <v>1813</v>
      </c>
      <c r="M32" s="1075">
        <v>0</v>
      </c>
      <c r="N32" s="1075">
        <v>1188000</v>
      </c>
      <c r="O32" s="1075">
        <v>0</v>
      </c>
      <c r="P32" s="1075">
        <v>0</v>
      </c>
      <c r="Q32" s="1075">
        <v>0</v>
      </c>
      <c r="R32" s="1075">
        <v>0</v>
      </c>
      <c r="S32" s="224">
        <v>0</v>
      </c>
      <c r="T32" s="237"/>
      <c r="U32" s="237"/>
      <c r="V32" s="237"/>
      <c r="W32" s="237"/>
      <c r="X32" s="237"/>
      <c r="Y32" s="237"/>
      <c r="Z32" s="639">
        <f>H32-M32-N32-O32-P32-Q32-R32</f>
        <v>0</v>
      </c>
      <c r="AA32" s="495"/>
      <c r="AB32" s="234"/>
      <c r="AC32" s="211"/>
      <c r="AD32" s="211"/>
    </row>
    <row r="33" spans="1:1024" ht="27" customHeight="1">
      <c r="A33" s="1076">
        <v>1</v>
      </c>
      <c r="B33" s="1029" t="s">
        <v>15</v>
      </c>
      <c r="C33" s="1031" t="s">
        <v>1338</v>
      </c>
      <c r="D33" s="1029" t="s">
        <v>19</v>
      </c>
      <c r="E33" s="1029" t="s">
        <v>1368</v>
      </c>
      <c r="F33" s="1029" t="s">
        <v>1369</v>
      </c>
      <c r="G33" s="1029">
        <v>198960</v>
      </c>
      <c r="H33" s="1077">
        <v>8000000</v>
      </c>
      <c r="I33" s="1029" t="s">
        <v>18</v>
      </c>
      <c r="J33" s="1029">
        <v>2022</v>
      </c>
      <c r="K33" s="1029">
        <v>2025</v>
      </c>
      <c r="L33" s="1031" t="s">
        <v>20</v>
      </c>
      <c r="M33" s="1078">
        <v>170000</v>
      </c>
      <c r="N33" s="1078">
        <v>5200000</v>
      </c>
      <c r="O33" s="1078">
        <v>2630000</v>
      </c>
      <c r="P33" s="1078"/>
      <c r="Q33" s="1078"/>
      <c r="R33" s="1078"/>
      <c r="S33" s="642"/>
      <c r="T33" s="653"/>
      <c r="U33" s="237" t="s">
        <v>62</v>
      </c>
      <c r="V33" s="237"/>
      <c r="W33" s="237"/>
      <c r="X33" s="237"/>
      <c r="Y33" s="237"/>
      <c r="Z33" s="639">
        <f>H33-M33-N33-O33-P33-Q33-R33</f>
        <v>0</v>
      </c>
      <c r="AA33" s="495"/>
      <c r="AB33" s="234"/>
      <c r="AC33" s="211"/>
      <c r="AD33" s="211"/>
    </row>
    <row r="34" spans="1:1024" ht="27" customHeight="1">
      <c r="A34" s="1076">
        <v>1</v>
      </c>
      <c r="B34" s="1029" t="s">
        <v>15</v>
      </c>
      <c r="C34" s="1031" t="s">
        <v>2125</v>
      </c>
      <c r="D34" s="1029" t="s">
        <v>19</v>
      </c>
      <c r="E34" s="1029" t="s">
        <v>1368</v>
      </c>
      <c r="F34" s="1029" t="s">
        <v>17</v>
      </c>
      <c r="G34" s="1029" t="s">
        <v>110</v>
      </c>
      <c r="H34" s="1077">
        <v>2000000</v>
      </c>
      <c r="I34" s="1029" t="s">
        <v>18</v>
      </c>
      <c r="J34" s="1029">
        <v>2022</v>
      </c>
      <c r="K34" s="1029">
        <v>2023</v>
      </c>
      <c r="L34" s="1031" t="s">
        <v>20</v>
      </c>
      <c r="M34" s="1078"/>
      <c r="N34" s="1078">
        <v>2000000</v>
      </c>
      <c r="O34" s="1078"/>
      <c r="P34" s="1078"/>
      <c r="Q34" s="1078"/>
      <c r="R34" s="1078"/>
      <c r="S34" s="642"/>
      <c r="T34" s="653"/>
      <c r="U34" s="237" t="s">
        <v>62</v>
      </c>
      <c r="V34" s="237"/>
      <c r="W34" s="237"/>
      <c r="X34" s="237"/>
      <c r="Y34" s="237"/>
      <c r="Z34" s="639">
        <f>H34-M34-N34-O34-P34-Q34-R34</f>
        <v>0</v>
      </c>
      <c r="AA34" s="495"/>
      <c r="AB34" s="234"/>
      <c r="AC34" s="211"/>
      <c r="AD34" s="211"/>
    </row>
    <row r="35" spans="1:1024" ht="27" customHeight="1">
      <c r="A35" s="1076">
        <v>1</v>
      </c>
      <c r="B35" s="1032" t="s">
        <v>15</v>
      </c>
      <c r="C35" s="1034" t="s">
        <v>1337</v>
      </c>
      <c r="D35" s="1032" t="s">
        <v>19</v>
      </c>
      <c r="E35" s="1032" t="s">
        <v>1368</v>
      </c>
      <c r="F35" s="1032" t="s">
        <v>2158</v>
      </c>
      <c r="G35" s="1032">
        <v>28848</v>
      </c>
      <c r="H35" s="1079">
        <v>1175000</v>
      </c>
      <c r="I35" s="1032" t="s">
        <v>18</v>
      </c>
      <c r="J35" s="1032">
        <v>2022</v>
      </c>
      <c r="K35" s="1032">
        <v>2023</v>
      </c>
      <c r="L35" s="1034" t="s">
        <v>114</v>
      </c>
      <c r="M35" s="1078">
        <v>160000</v>
      </c>
      <c r="N35" s="1078">
        <v>1015000</v>
      </c>
      <c r="O35" s="1078" t="s">
        <v>2161</v>
      </c>
      <c r="P35" s="1078"/>
      <c r="Q35" s="1078"/>
      <c r="R35" s="1078"/>
      <c r="S35" s="642"/>
      <c r="T35" s="653"/>
      <c r="U35" s="237" t="s">
        <v>62</v>
      </c>
      <c r="V35" s="237"/>
      <c r="W35" s="237"/>
      <c r="X35" s="237"/>
      <c r="Y35" s="237"/>
      <c r="Z35" s="639">
        <f>H36-M36-N36-O36-P36-Q36-R36</f>
        <v>0</v>
      </c>
      <c r="AA35" s="495"/>
      <c r="AB35" s="234"/>
      <c r="AC35" s="211"/>
      <c r="AD35" s="211"/>
    </row>
    <row r="36" spans="1:1024" ht="27" customHeight="1">
      <c r="A36" s="1076">
        <v>3</v>
      </c>
      <c r="B36" s="1029" t="s">
        <v>15</v>
      </c>
      <c r="C36" s="707" t="s">
        <v>2159</v>
      </c>
      <c r="D36" s="1029" t="s">
        <v>19</v>
      </c>
      <c r="E36" s="1029" t="s">
        <v>1368</v>
      </c>
      <c r="F36" s="1029" t="s">
        <v>17</v>
      </c>
      <c r="G36" s="1029"/>
      <c r="H36" s="1035">
        <v>61500000</v>
      </c>
      <c r="I36" s="1029" t="s">
        <v>18</v>
      </c>
      <c r="J36" s="1029">
        <v>2026</v>
      </c>
      <c r="K36" s="1029">
        <v>2030</v>
      </c>
      <c r="L36" s="1031" t="s">
        <v>1235</v>
      </c>
      <c r="M36" s="1078"/>
      <c r="N36" s="1078"/>
      <c r="O36" s="1078"/>
      <c r="P36" s="1078"/>
      <c r="Q36" s="1078"/>
      <c r="R36" s="1078">
        <v>61500000</v>
      </c>
      <c r="S36" s="642"/>
      <c r="T36" s="653"/>
      <c r="U36" s="237"/>
      <c r="V36" s="237"/>
      <c r="W36" s="237"/>
      <c r="X36" s="237"/>
      <c r="Y36" s="237"/>
      <c r="Z36" s="639"/>
      <c r="AA36" s="495"/>
      <c r="AB36" s="234"/>
      <c r="AC36" s="211"/>
      <c r="AD36" s="211"/>
    </row>
    <row r="37" spans="1:1024" ht="27" customHeight="1">
      <c r="A37" s="1076">
        <v>3</v>
      </c>
      <c r="B37" s="1029" t="s">
        <v>15</v>
      </c>
      <c r="C37" s="707" t="s">
        <v>2160</v>
      </c>
      <c r="D37" s="1029" t="s">
        <v>19</v>
      </c>
      <c r="E37" s="1029" t="s">
        <v>1368</v>
      </c>
      <c r="F37" s="1029" t="s">
        <v>17</v>
      </c>
      <c r="G37" s="1029"/>
      <c r="H37" s="1077">
        <v>52980000</v>
      </c>
      <c r="I37" s="1029" t="s">
        <v>18</v>
      </c>
      <c r="J37" s="1029">
        <v>2022</v>
      </c>
      <c r="K37" s="1029">
        <v>2030</v>
      </c>
      <c r="L37" s="1031" t="s">
        <v>1235</v>
      </c>
      <c r="M37" s="1080"/>
      <c r="N37" s="1080"/>
      <c r="O37" s="1078">
        <v>320000</v>
      </c>
      <c r="P37" s="1080">
        <v>17553000</v>
      </c>
      <c r="Q37" s="1080">
        <v>17553000</v>
      </c>
      <c r="R37" s="1080">
        <v>17554000</v>
      </c>
      <c r="S37" s="632"/>
      <c r="T37" s="653"/>
      <c r="U37" s="237"/>
      <c r="V37" s="237"/>
      <c r="W37" s="237"/>
      <c r="X37" s="237"/>
      <c r="Y37" s="237"/>
      <c r="Z37" s="639"/>
      <c r="AA37" s="495"/>
      <c r="AB37" s="234"/>
    </row>
    <row r="38" spans="1:1024" s="590" customFormat="1" ht="27" customHeight="1">
      <c r="A38" s="1076">
        <v>3</v>
      </c>
      <c r="B38" s="1029" t="s">
        <v>15</v>
      </c>
      <c r="C38" s="1031" t="s">
        <v>1344</v>
      </c>
      <c r="D38" s="1029" t="s">
        <v>19</v>
      </c>
      <c r="E38" s="1029" t="s">
        <v>1368</v>
      </c>
      <c r="F38" s="1029" t="s">
        <v>17</v>
      </c>
      <c r="G38" s="1029"/>
      <c r="H38" s="1077">
        <v>16300000</v>
      </c>
      <c r="I38" s="1029" t="s">
        <v>18</v>
      </c>
      <c r="J38" s="1029">
        <v>2024</v>
      </c>
      <c r="K38" s="1029">
        <v>2030</v>
      </c>
      <c r="L38" s="1031" t="s">
        <v>1235</v>
      </c>
      <c r="M38" s="1078"/>
      <c r="N38" s="1078"/>
      <c r="O38" s="1078"/>
      <c r="P38" s="1078">
        <v>300000</v>
      </c>
      <c r="Q38" s="1078">
        <v>500000</v>
      </c>
      <c r="R38" s="1078">
        <v>15500000</v>
      </c>
      <c r="S38" s="642"/>
      <c r="T38" s="653"/>
      <c r="U38" s="237" t="s">
        <v>61</v>
      </c>
      <c r="V38" s="237" t="s">
        <v>1383</v>
      </c>
      <c r="W38" s="237" t="s">
        <v>1384</v>
      </c>
      <c r="X38" s="237"/>
      <c r="Y38" s="237" t="s">
        <v>1392</v>
      </c>
      <c r="Z38" s="639">
        <f>H37-M37-N37-O37-P37-Q37-R37</f>
        <v>0</v>
      </c>
      <c r="AA38" s="495"/>
      <c r="AB38" s="234"/>
      <c r="AME38" s="8"/>
      <c r="AMF38" s="8"/>
      <c r="AMG38" s="8"/>
      <c r="AMH38" s="8"/>
      <c r="AMI38" s="8"/>
      <c r="AMJ38" s="8"/>
    </row>
    <row r="39" spans="1:1024" s="590" customFormat="1" ht="27" customHeight="1">
      <c r="A39" s="1076">
        <v>3</v>
      </c>
      <c r="B39" s="1029" t="s">
        <v>15</v>
      </c>
      <c r="C39" s="1031" t="s">
        <v>1341</v>
      </c>
      <c r="D39" s="1029" t="s">
        <v>19</v>
      </c>
      <c r="E39" s="1029" t="s">
        <v>1368</v>
      </c>
      <c r="F39" s="1029" t="s">
        <v>17</v>
      </c>
      <c r="G39" s="1029"/>
      <c r="H39" s="1077">
        <v>2802000</v>
      </c>
      <c r="I39" s="1029" t="s">
        <v>18</v>
      </c>
      <c r="J39" s="1029">
        <v>2022</v>
      </c>
      <c r="K39" s="1029">
        <v>2023</v>
      </c>
      <c r="L39" s="1031" t="s">
        <v>20</v>
      </c>
      <c r="M39" s="1078"/>
      <c r="N39" s="1078"/>
      <c r="O39" s="1078">
        <v>202000</v>
      </c>
      <c r="P39" s="1078">
        <v>2600000</v>
      </c>
      <c r="Q39" s="1078"/>
      <c r="R39" s="1078"/>
      <c r="S39" s="642"/>
      <c r="T39" s="653"/>
      <c r="U39" s="237" t="s">
        <v>62</v>
      </c>
      <c r="V39" s="237"/>
      <c r="W39" s="237"/>
      <c r="X39" s="237"/>
      <c r="Y39" s="237" t="s">
        <v>1396</v>
      </c>
      <c r="Z39" s="639">
        <f>H39-M39-N39-O39-P39-Q39-R39</f>
        <v>0</v>
      </c>
      <c r="AA39" s="495"/>
      <c r="AB39" s="234"/>
      <c r="AME39" s="8"/>
      <c r="AMF39" s="8"/>
      <c r="AMG39" s="8"/>
      <c r="AMH39" s="8"/>
      <c r="AMI39" s="8"/>
      <c r="AMJ39" s="8"/>
    </row>
    <row r="40" spans="1:1024" s="590" customFormat="1" ht="27" customHeight="1">
      <c r="A40" s="1076">
        <v>3</v>
      </c>
      <c r="B40" s="1029" t="s">
        <v>15</v>
      </c>
      <c r="C40" s="1031" t="s">
        <v>1345</v>
      </c>
      <c r="D40" s="1029" t="s">
        <v>19</v>
      </c>
      <c r="E40" s="1029" t="s">
        <v>1368</v>
      </c>
      <c r="F40" s="1029" t="s">
        <v>17</v>
      </c>
      <c r="G40" s="1029"/>
      <c r="H40" s="1077">
        <v>2655000</v>
      </c>
      <c r="I40" s="1029" t="s">
        <v>18</v>
      </c>
      <c r="J40" s="1029">
        <v>2022</v>
      </c>
      <c r="K40" s="1029">
        <v>2030</v>
      </c>
      <c r="L40" s="1031" t="s">
        <v>1235</v>
      </c>
      <c r="M40" s="1078"/>
      <c r="N40" s="1078"/>
      <c r="O40" s="1078">
        <v>105000</v>
      </c>
      <c r="P40" s="1078">
        <v>1600000</v>
      </c>
      <c r="Q40" s="1078">
        <v>950000</v>
      </c>
      <c r="R40" s="1078"/>
      <c r="S40" s="642"/>
      <c r="T40" s="653"/>
      <c r="U40" s="237" t="s">
        <v>62</v>
      </c>
      <c r="V40" s="237"/>
      <c r="W40" s="237"/>
      <c r="X40" s="237"/>
      <c r="Y40" s="237"/>
      <c r="Z40" s="639">
        <f>H40-M40-N40-O40-P40-Q40-R40</f>
        <v>0</v>
      </c>
      <c r="AA40" s="495"/>
      <c r="AB40" s="234"/>
      <c r="AME40" s="8"/>
      <c r="AMF40" s="8"/>
      <c r="AMG40" s="8"/>
      <c r="AMH40" s="8"/>
      <c r="AMI40" s="8"/>
      <c r="AMJ40" s="8"/>
    </row>
    <row r="41" spans="1:1024" s="590" customFormat="1" ht="27" customHeight="1">
      <c r="A41" s="1076">
        <v>4</v>
      </c>
      <c r="B41" s="1029" t="s">
        <v>15</v>
      </c>
      <c r="C41" s="1031" t="s">
        <v>1355</v>
      </c>
      <c r="D41" s="1029" t="s">
        <v>19</v>
      </c>
      <c r="E41" s="1029" t="s">
        <v>1368</v>
      </c>
      <c r="F41" s="1029" t="s">
        <v>17</v>
      </c>
      <c r="G41" s="1029"/>
      <c r="H41" s="1077">
        <v>7495000</v>
      </c>
      <c r="I41" s="1029" t="s">
        <v>18</v>
      </c>
      <c r="J41" s="1029">
        <v>2022</v>
      </c>
      <c r="K41" s="1029">
        <v>2025</v>
      </c>
      <c r="L41" s="1031" t="s">
        <v>20</v>
      </c>
      <c r="M41" s="1078"/>
      <c r="N41" s="1078"/>
      <c r="O41" s="1078">
        <v>300000</v>
      </c>
      <c r="P41" s="1078">
        <v>3300000</v>
      </c>
      <c r="Q41" s="1078">
        <v>3895000</v>
      </c>
      <c r="R41" s="1078"/>
      <c r="S41" s="642"/>
      <c r="T41" s="653"/>
      <c r="U41" s="237" t="s">
        <v>62</v>
      </c>
      <c r="V41" s="237"/>
      <c r="W41" s="237"/>
      <c r="X41" s="237"/>
      <c r="Y41" s="237" t="s">
        <v>1395</v>
      </c>
      <c r="Z41" s="639">
        <f>H41-M41-N41-O41-P41-Q41-R41</f>
        <v>0</v>
      </c>
      <c r="AA41" s="495"/>
      <c r="AB41" s="234"/>
      <c r="AME41" s="8"/>
      <c r="AMF41" s="8"/>
      <c r="AMG41" s="8"/>
      <c r="AMH41" s="8"/>
      <c r="AMI41" s="8"/>
      <c r="AMJ41" s="8"/>
    </row>
    <row r="42" spans="1:1024" s="590" customFormat="1" ht="27" customHeight="1">
      <c r="A42" s="1076">
        <v>4</v>
      </c>
      <c r="B42" s="1029" t="s">
        <v>15</v>
      </c>
      <c r="C42" s="1031" t="s">
        <v>1346</v>
      </c>
      <c r="D42" s="1029" t="s">
        <v>19</v>
      </c>
      <c r="E42" s="1029" t="s">
        <v>1368</v>
      </c>
      <c r="F42" s="1029" t="s">
        <v>17</v>
      </c>
      <c r="G42" s="1029"/>
      <c r="H42" s="1077">
        <v>3253000</v>
      </c>
      <c r="I42" s="1029" t="s">
        <v>18</v>
      </c>
      <c r="J42" s="1029">
        <v>2026</v>
      </c>
      <c r="K42" s="1029">
        <v>2030</v>
      </c>
      <c r="L42" s="1031" t="s">
        <v>20</v>
      </c>
      <c r="M42" s="1078"/>
      <c r="N42" s="1078"/>
      <c r="O42" s="1078"/>
      <c r="P42" s="1078"/>
      <c r="Q42" s="1078"/>
      <c r="R42" s="1078">
        <v>3253000</v>
      </c>
      <c r="S42" s="642"/>
      <c r="T42" s="653"/>
      <c r="U42" s="237" t="s">
        <v>62</v>
      </c>
      <c r="V42" s="237"/>
      <c r="W42" s="237"/>
      <c r="X42" s="237"/>
      <c r="Y42" s="237"/>
      <c r="Z42" s="639">
        <f>H42-M42-N42-O42-P42-Q42-R42</f>
        <v>0</v>
      </c>
      <c r="AA42" s="495"/>
      <c r="AB42" s="234"/>
      <c r="AME42" s="8"/>
      <c r="AMF42" s="8"/>
      <c r="AMG42" s="8"/>
      <c r="AMH42" s="8"/>
      <c r="AMI42" s="8"/>
      <c r="AMJ42" s="8"/>
    </row>
    <row r="43" spans="1:1024" s="590" customFormat="1" ht="27" customHeight="1">
      <c r="A43" s="1076">
        <v>5</v>
      </c>
      <c r="B43" s="1029" t="s">
        <v>15</v>
      </c>
      <c r="C43" s="1031" t="s">
        <v>1349</v>
      </c>
      <c r="D43" s="1029" t="s">
        <v>19</v>
      </c>
      <c r="E43" s="1029" t="s">
        <v>1368</v>
      </c>
      <c r="F43" s="1029" t="s">
        <v>17</v>
      </c>
      <c r="G43" s="1029"/>
      <c r="H43" s="1077">
        <v>16500000</v>
      </c>
      <c r="I43" s="1029" t="s">
        <v>18</v>
      </c>
      <c r="J43" s="1029">
        <v>2026</v>
      </c>
      <c r="K43" s="1029">
        <v>2030</v>
      </c>
      <c r="L43" s="1031" t="s">
        <v>1235</v>
      </c>
      <c r="M43" s="1078"/>
      <c r="N43" s="1078"/>
      <c r="O43" s="1078"/>
      <c r="P43" s="1078"/>
      <c r="Q43" s="1078"/>
      <c r="R43" s="1078">
        <v>16500000</v>
      </c>
      <c r="S43" s="642"/>
      <c r="T43" s="653"/>
      <c r="U43" s="237"/>
      <c r="V43" s="237"/>
      <c r="W43" s="237"/>
      <c r="X43" s="237"/>
      <c r="Y43" s="237"/>
      <c r="Z43" s="639"/>
      <c r="AA43" s="495"/>
      <c r="AB43" s="234"/>
      <c r="AME43" s="8"/>
      <c r="AMF43" s="8"/>
      <c r="AMG43" s="8"/>
      <c r="AMH43" s="8"/>
      <c r="AMI43" s="8"/>
      <c r="AMJ43" s="8"/>
    </row>
    <row r="44" spans="1:1024" s="590" customFormat="1" ht="27" customHeight="1">
      <c r="A44" s="1076">
        <v>5</v>
      </c>
      <c r="B44" s="1029" t="s">
        <v>15</v>
      </c>
      <c r="C44" s="1031" t="s">
        <v>1348</v>
      </c>
      <c r="D44" s="1029" t="s">
        <v>19</v>
      </c>
      <c r="E44" s="1029" t="s">
        <v>1368</v>
      </c>
      <c r="F44" s="1029" t="s">
        <v>17</v>
      </c>
      <c r="G44" s="1029"/>
      <c r="H44" s="1077">
        <v>10050000</v>
      </c>
      <c r="I44" s="1029" t="s">
        <v>18</v>
      </c>
      <c r="J44" s="1029">
        <v>2023</v>
      </c>
      <c r="K44" s="1029">
        <v>2030</v>
      </c>
      <c r="L44" s="1031" t="s">
        <v>1235</v>
      </c>
      <c r="M44" s="1078"/>
      <c r="N44" s="1078"/>
      <c r="O44" s="1078"/>
      <c r="P44" s="1078">
        <v>3000000</v>
      </c>
      <c r="Q44" s="1078">
        <v>2250000</v>
      </c>
      <c r="R44" s="1078">
        <v>4800000</v>
      </c>
      <c r="S44" s="642"/>
      <c r="T44" s="653"/>
      <c r="U44" s="237" t="s">
        <v>61</v>
      </c>
      <c r="V44" s="237" t="s">
        <v>1387</v>
      </c>
      <c r="W44" s="237" t="s">
        <v>1388</v>
      </c>
      <c r="X44" s="237"/>
      <c r="Y44" s="237" t="s">
        <v>1394</v>
      </c>
      <c r="Z44" s="639">
        <f>H38-M38-N38-O38-P38-Q38-R38</f>
        <v>0</v>
      </c>
      <c r="AA44" s="495"/>
      <c r="AB44" s="234"/>
      <c r="AME44" s="8"/>
      <c r="AMF44" s="8"/>
      <c r="AMG44" s="8"/>
      <c r="AMH44" s="8"/>
      <c r="AMI44" s="8"/>
      <c r="AMJ44" s="8"/>
    </row>
    <row r="45" spans="1:1024" s="590" customFormat="1" ht="27" customHeight="1">
      <c r="A45" s="1076">
        <v>5</v>
      </c>
      <c r="B45" s="1029" t="s">
        <v>15</v>
      </c>
      <c r="C45" s="1031" t="s">
        <v>1351</v>
      </c>
      <c r="D45" s="1029" t="s">
        <v>19</v>
      </c>
      <c r="E45" s="1029" t="s">
        <v>1368</v>
      </c>
      <c r="F45" s="1029" t="s">
        <v>17</v>
      </c>
      <c r="G45" s="1029"/>
      <c r="H45" s="1077">
        <v>8000000</v>
      </c>
      <c r="I45" s="1029" t="s">
        <v>18</v>
      </c>
      <c r="J45" s="1029">
        <v>2026</v>
      </c>
      <c r="K45" s="1029">
        <v>2030</v>
      </c>
      <c r="L45" s="1031" t="s">
        <v>20</v>
      </c>
      <c r="M45" s="1078"/>
      <c r="N45" s="1078"/>
      <c r="O45" s="1078"/>
      <c r="P45" s="1078"/>
      <c r="Q45" s="1078"/>
      <c r="R45" s="1078">
        <v>8000000</v>
      </c>
      <c r="S45" s="642"/>
      <c r="T45" s="653"/>
      <c r="U45" s="237" t="s">
        <v>62</v>
      </c>
      <c r="V45" s="237"/>
      <c r="W45" s="237"/>
      <c r="X45" s="237"/>
      <c r="Y45" s="237" t="s">
        <v>1396</v>
      </c>
      <c r="Z45" s="639">
        <f t="shared" ref="Z45:Z57" si="2">H45-M45-N45-O45-P45-Q45-R45</f>
        <v>0</v>
      </c>
      <c r="AA45" s="495"/>
      <c r="AB45" s="234"/>
      <c r="AME45" s="8"/>
      <c r="AMF45" s="8"/>
      <c r="AMG45" s="8"/>
      <c r="AMH45" s="8"/>
      <c r="AMI45" s="8"/>
      <c r="AMJ45" s="8"/>
    </row>
    <row r="46" spans="1:1024" s="590" customFormat="1" ht="27" customHeight="1">
      <c r="A46" s="1076">
        <v>5</v>
      </c>
      <c r="B46" s="1029" t="s">
        <v>15</v>
      </c>
      <c r="C46" s="1031" t="s">
        <v>1350</v>
      </c>
      <c r="D46" s="1029" t="s">
        <v>19</v>
      </c>
      <c r="E46" s="1029" t="s">
        <v>1368</v>
      </c>
      <c r="F46" s="1029" t="s">
        <v>17</v>
      </c>
      <c r="G46" s="1029"/>
      <c r="H46" s="1077">
        <v>4500000</v>
      </c>
      <c r="I46" s="1029" t="s">
        <v>18</v>
      </c>
      <c r="J46" s="1029">
        <v>2023</v>
      </c>
      <c r="K46" s="1029">
        <v>2024</v>
      </c>
      <c r="L46" s="1031" t="s">
        <v>20</v>
      </c>
      <c r="M46" s="1078"/>
      <c r="N46" s="1078"/>
      <c r="O46" s="1078">
        <v>1300000</v>
      </c>
      <c r="P46" s="1078">
        <v>3200000</v>
      </c>
      <c r="Q46" s="1078"/>
      <c r="R46" s="1078"/>
      <c r="S46" s="642"/>
      <c r="T46" s="653"/>
      <c r="U46" s="237" t="s">
        <v>62</v>
      </c>
      <c r="V46" s="237"/>
      <c r="W46" s="237"/>
      <c r="X46" s="237"/>
      <c r="Y46" s="237" t="s">
        <v>1397</v>
      </c>
      <c r="Z46" s="639">
        <f t="shared" si="2"/>
        <v>0</v>
      </c>
      <c r="AA46" s="495"/>
      <c r="AB46" s="234"/>
      <c r="AME46" s="8"/>
      <c r="AMF46" s="8"/>
      <c r="AMG46" s="8"/>
      <c r="AMH46" s="8"/>
      <c r="AMI46" s="8"/>
      <c r="AMJ46" s="8"/>
    </row>
    <row r="47" spans="1:1024" s="590" customFormat="1" ht="27" customHeight="1">
      <c r="A47" s="1076">
        <v>6</v>
      </c>
      <c r="B47" s="1029" t="s">
        <v>15</v>
      </c>
      <c r="C47" s="1031" t="s">
        <v>1352</v>
      </c>
      <c r="D47" s="1029" t="s">
        <v>19</v>
      </c>
      <c r="E47" s="1029" t="s">
        <v>1368</v>
      </c>
      <c r="F47" s="1029" t="s">
        <v>17</v>
      </c>
      <c r="G47" s="1029"/>
      <c r="H47" s="1077">
        <v>8000000</v>
      </c>
      <c r="I47" s="1029" t="s">
        <v>18</v>
      </c>
      <c r="J47" s="1029">
        <v>2026</v>
      </c>
      <c r="K47" s="1029">
        <v>2030</v>
      </c>
      <c r="L47" s="1031" t="s">
        <v>20</v>
      </c>
      <c r="M47" s="1078"/>
      <c r="N47" s="1078"/>
      <c r="O47" s="1078"/>
      <c r="P47" s="1078"/>
      <c r="Q47" s="1078"/>
      <c r="R47" s="1078">
        <v>8000000</v>
      </c>
      <c r="S47" s="642"/>
      <c r="T47" s="653"/>
      <c r="U47" s="237" t="s">
        <v>62</v>
      </c>
      <c r="V47" s="237"/>
      <c r="W47" s="237"/>
      <c r="X47" s="237"/>
      <c r="Y47" s="237" t="s">
        <v>1395</v>
      </c>
      <c r="Z47" s="639">
        <f t="shared" si="2"/>
        <v>0</v>
      </c>
      <c r="AA47" s="495"/>
      <c r="AB47" s="234"/>
      <c r="AME47" s="8"/>
      <c r="AMF47" s="8"/>
      <c r="AMG47" s="8"/>
      <c r="AMH47" s="8"/>
      <c r="AMI47" s="8"/>
      <c r="AMJ47" s="8"/>
    </row>
    <row r="48" spans="1:1024" s="590" customFormat="1" ht="27" customHeight="1">
      <c r="A48" s="1076">
        <v>7</v>
      </c>
      <c r="B48" s="1029" t="s">
        <v>15</v>
      </c>
      <c r="C48" s="1031" t="s">
        <v>1353</v>
      </c>
      <c r="D48" s="1029" t="s">
        <v>19</v>
      </c>
      <c r="E48" s="1029" t="s">
        <v>1368</v>
      </c>
      <c r="F48" s="1029" t="s">
        <v>17</v>
      </c>
      <c r="G48" s="1029"/>
      <c r="H48" s="1077">
        <v>2200000</v>
      </c>
      <c r="I48" s="1029" t="s">
        <v>18</v>
      </c>
      <c r="J48" s="1029">
        <v>2026</v>
      </c>
      <c r="K48" s="1029">
        <v>2030</v>
      </c>
      <c r="L48" s="1031" t="s">
        <v>1235</v>
      </c>
      <c r="M48" s="1078"/>
      <c r="N48" s="1078"/>
      <c r="O48" s="1078"/>
      <c r="P48" s="1078"/>
      <c r="Q48" s="1078"/>
      <c r="R48" s="1078">
        <v>2200000</v>
      </c>
      <c r="S48" s="642"/>
      <c r="T48" s="653"/>
      <c r="U48" s="237" t="s">
        <v>62</v>
      </c>
      <c r="V48" s="237"/>
      <c r="W48" s="237"/>
      <c r="X48" s="237"/>
      <c r="Y48" s="237"/>
      <c r="Z48" s="639">
        <f t="shared" si="2"/>
        <v>0</v>
      </c>
      <c r="AA48" s="495"/>
      <c r="AB48" s="234"/>
      <c r="AME48" s="8"/>
      <c r="AMF48" s="8"/>
      <c r="AMG48" s="8"/>
      <c r="AMH48" s="8"/>
      <c r="AMI48" s="8"/>
      <c r="AMJ48" s="8"/>
    </row>
    <row r="49" spans="1:1024" s="590" customFormat="1" ht="27" customHeight="1">
      <c r="A49" s="1076">
        <v>8</v>
      </c>
      <c r="B49" s="1029" t="s">
        <v>15</v>
      </c>
      <c r="C49" s="1031" t="s">
        <v>31</v>
      </c>
      <c r="D49" s="1029" t="s">
        <v>19</v>
      </c>
      <c r="E49" s="1029" t="s">
        <v>1368</v>
      </c>
      <c r="F49" s="1029" t="s">
        <v>21</v>
      </c>
      <c r="G49" s="1029"/>
      <c r="H49" s="1077">
        <v>3408000</v>
      </c>
      <c r="I49" s="1029" t="s">
        <v>18</v>
      </c>
      <c r="J49" s="1029">
        <v>2023</v>
      </c>
      <c r="K49" s="1029">
        <v>2024</v>
      </c>
      <c r="L49" s="1031" t="s">
        <v>20</v>
      </c>
      <c r="M49" s="1078"/>
      <c r="N49" s="1078"/>
      <c r="O49" s="1078">
        <v>128000</v>
      </c>
      <c r="P49" s="1078">
        <v>3280000</v>
      </c>
      <c r="Q49" s="1078"/>
      <c r="R49" s="1078"/>
      <c r="S49" s="642"/>
      <c r="T49" s="653"/>
      <c r="U49" s="237" t="s">
        <v>62</v>
      </c>
      <c r="V49" s="237"/>
      <c r="W49" s="237"/>
      <c r="X49" s="237"/>
      <c r="Y49" s="237"/>
      <c r="Z49" s="639">
        <f t="shared" si="2"/>
        <v>0</v>
      </c>
      <c r="AA49" s="495"/>
      <c r="AB49" s="234"/>
      <c r="AME49" s="8"/>
      <c r="AMF49" s="8"/>
      <c r="AMG49" s="8"/>
      <c r="AMH49" s="8"/>
      <c r="AMI49" s="8"/>
      <c r="AMJ49" s="8"/>
    </row>
    <row r="50" spans="1:1024" s="590" customFormat="1" ht="27" customHeight="1">
      <c r="A50" s="1076">
        <v>9</v>
      </c>
      <c r="B50" s="1029" t="s">
        <v>15</v>
      </c>
      <c r="C50" s="1031" t="s">
        <v>1358</v>
      </c>
      <c r="D50" s="1029" t="s">
        <v>19</v>
      </c>
      <c r="E50" s="1029" t="s">
        <v>16</v>
      </c>
      <c r="F50" s="1029" t="s">
        <v>17</v>
      </c>
      <c r="G50" s="1029"/>
      <c r="H50" s="1077">
        <v>10000000</v>
      </c>
      <c r="I50" s="1029" t="s">
        <v>18</v>
      </c>
      <c r="J50" s="1029">
        <v>2021</v>
      </c>
      <c r="K50" s="1029">
        <v>2030</v>
      </c>
      <c r="L50" s="1031" t="s">
        <v>20</v>
      </c>
      <c r="M50" s="1078"/>
      <c r="N50" s="1078">
        <v>1000000</v>
      </c>
      <c r="O50" s="1078">
        <v>1000000</v>
      </c>
      <c r="P50" s="1078">
        <v>1000000</v>
      </c>
      <c r="Q50" s="1078">
        <v>1000000</v>
      </c>
      <c r="R50" s="1078">
        <v>6000000</v>
      </c>
      <c r="S50" s="642"/>
      <c r="T50" s="653"/>
      <c r="U50" s="237" t="s">
        <v>62</v>
      </c>
      <c r="V50" s="237"/>
      <c r="W50" s="237"/>
      <c r="X50" s="237"/>
      <c r="Y50" s="237" t="s">
        <v>1395</v>
      </c>
      <c r="Z50" s="639">
        <f t="shared" si="2"/>
        <v>0</v>
      </c>
      <c r="AA50" s="495"/>
      <c r="AB50" s="234"/>
      <c r="AME50" s="8"/>
      <c r="AMF50" s="8"/>
      <c r="AMG50" s="8"/>
      <c r="AMH50" s="8"/>
      <c r="AMI50" s="8"/>
      <c r="AMJ50" s="8"/>
    </row>
    <row r="51" spans="1:1024" s="590" customFormat="1" ht="27" customHeight="1">
      <c r="A51" s="1076">
        <v>9</v>
      </c>
      <c r="B51" s="1029" t="s">
        <v>15</v>
      </c>
      <c r="C51" s="1031" t="s">
        <v>1359</v>
      </c>
      <c r="D51" s="1029" t="s">
        <v>19</v>
      </c>
      <c r="E51" s="1029" t="s">
        <v>1368</v>
      </c>
      <c r="F51" s="1029" t="s">
        <v>17</v>
      </c>
      <c r="G51" s="1029"/>
      <c r="H51" s="1077">
        <v>6570000</v>
      </c>
      <c r="I51" s="1029" t="s">
        <v>18</v>
      </c>
      <c r="J51" s="1029">
        <v>2022</v>
      </c>
      <c r="K51" s="1029">
        <v>2025</v>
      </c>
      <c r="L51" s="1031" t="s">
        <v>20</v>
      </c>
      <c r="M51" s="1078"/>
      <c r="N51" s="1078"/>
      <c r="O51" s="1078">
        <v>570000</v>
      </c>
      <c r="P51" s="1078">
        <v>3000000</v>
      </c>
      <c r="Q51" s="1078">
        <v>3000000</v>
      </c>
      <c r="R51" s="1078"/>
      <c r="S51" s="642"/>
      <c r="T51" s="653"/>
      <c r="U51" s="237" t="s">
        <v>62</v>
      </c>
      <c r="V51" s="237"/>
      <c r="W51" s="237"/>
      <c r="X51" s="237"/>
      <c r="Y51" s="237"/>
      <c r="Z51" s="639">
        <f t="shared" si="2"/>
        <v>0</v>
      </c>
      <c r="AA51" s="495"/>
      <c r="AB51" s="234"/>
      <c r="AME51" s="8"/>
      <c r="AMF51" s="8"/>
      <c r="AMG51" s="8"/>
      <c r="AMH51" s="8"/>
      <c r="AMI51" s="8"/>
      <c r="AMJ51" s="8"/>
    </row>
    <row r="52" spans="1:1024" s="590" customFormat="1" ht="27" customHeight="1">
      <c r="A52" s="1076">
        <v>9</v>
      </c>
      <c r="B52" s="1029" t="s">
        <v>15</v>
      </c>
      <c r="C52" s="1031" t="s">
        <v>1360</v>
      </c>
      <c r="D52" s="1029" t="s">
        <v>19</v>
      </c>
      <c r="E52" s="1029" t="s">
        <v>1368</v>
      </c>
      <c r="F52" s="1029" t="s">
        <v>17</v>
      </c>
      <c r="G52" s="1029"/>
      <c r="H52" s="1077">
        <v>4560000</v>
      </c>
      <c r="I52" s="1029" t="s">
        <v>18</v>
      </c>
      <c r="J52" s="1029">
        <v>2022</v>
      </c>
      <c r="K52" s="1029">
        <v>2023</v>
      </c>
      <c r="L52" s="1031" t="s">
        <v>20</v>
      </c>
      <c r="M52" s="1078"/>
      <c r="N52" s="1078"/>
      <c r="O52" s="1078">
        <v>560000</v>
      </c>
      <c r="P52" s="1078">
        <v>4000000</v>
      </c>
      <c r="Q52" s="1078"/>
      <c r="R52" s="1078"/>
      <c r="S52" s="642"/>
      <c r="T52" s="653"/>
      <c r="U52" s="237" t="s">
        <v>62</v>
      </c>
      <c r="V52" s="237"/>
      <c r="W52" s="237"/>
      <c r="X52" s="237"/>
      <c r="Y52" s="237"/>
      <c r="Z52" s="639">
        <f t="shared" si="2"/>
        <v>0</v>
      </c>
      <c r="AA52" s="495"/>
      <c r="AB52" s="234"/>
      <c r="AME52" s="8"/>
      <c r="AMF52" s="8"/>
      <c r="AMG52" s="8"/>
      <c r="AMH52" s="8"/>
      <c r="AMI52" s="8"/>
      <c r="AMJ52" s="8"/>
    </row>
    <row r="53" spans="1:1024" s="590" customFormat="1" ht="27" customHeight="1">
      <c r="A53" s="1076">
        <v>10</v>
      </c>
      <c r="B53" s="1029" t="s">
        <v>15</v>
      </c>
      <c r="C53" s="1031" t="s">
        <v>1361</v>
      </c>
      <c r="D53" s="1029" t="s">
        <v>19</v>
      </c>
      <c r="E53" s="1029" t="s">
        <v>1368</v>
      </c>
      <c r="F53" s="1029" t="s">
        <v>17</v>
      </c>
      <c r="G53" s="1029"/>
      <c r="H53" s="1077">
        <v>5100000</v>
      </c>
      <c r="I53" s="1029" t="s">
        <v>18</v>
      </c>
      <c r="J53" s="1029">
        <v>2027</v>
      </c>
      <c r="K53" s="1029">
        <v>2030</v>
      </c>
      <c r="L53" s="1031" t="s">
        <v>20</v>
      </c>
      <c r="M53" s="1078"/>
      <c r="N53" s="1078"/>
      <c r="O53" s="1078"/>
      <c r="P53" s="1078"/>
      <c r="Q53" s="1078"/>
      <c r="R53" s="1078">
        <v>5100000</v>
      </c>
      <c r="S53" s="642"/>
      <c r="T53" s="653"/>
      <c r="U53" s="237" t="s">
        <v>62</v>
      </c>
      <c r="V53" s="237"/>
      <c r="W53" s="237"/>
      <c r="X53" s="237"/>
      <c r="Y53" s="237"/>
      <c r="Z53" s="639">
        <f t="shared" si="2"/>
        <v>0</v>
      </c>
      <c r="AA53" s="495"/>
      <c r="AB53" s="234"/>
      <c r="AME53" s="8"/>
      <c r="AMF53" s="8"/>
      <c r="AMG53" s="8"/>
      <c r="AMH53" s="8"/>
      <c r="AMI53" s="8"/>
      <c r="AMJ53" s="8"/>
    </row>
    <row r="54" spans="1:1024" s="590" customFormat="1" ht="27" customHeight="1">
      <c r="A54" s="1076">
        <v>11</v>
      </c>
      <c r="B54" s="1029" t="s">
        <v>15</v>
      </c>
      <c r="C54" s="1031" t="s">
        <v>1363</v>
      </c>
      <c r="D54" s="1029" t="s">
        <v>19</v>
      </c>
      <c r="E54" s="1029" t="s">
        <v>1368</v>
      </c>
      <c r="F54" s="1029" t="s">
        <v>17</v>
      </c>
      <c r="G54" s="1029"/>
      <c r="H54" s="1077">
        <v>4500000</v>
      </c>
      <c r="I54" s="1029" t="s">
        <v>18</v>
      </c>
      <c r="J54" s="1029">
        <v>2026</v>
      </c>
      <c r="K54" s="1029">
        <v>2030</v>
      </c>
      <c r="L54" s="1031" t="s">
        <v>1235</v>
      </c>
      <c r="M54" s="1078"/>
      <c r="N54" s="1078"/>
      <c r="O54" s="1078"/>
      <c r="P54" s="1078"/>
      <c r="Q54" s="1078"/>
      <c r="R54" s="1078">
        <v>4500000</v>
      </c>
      <c r="S54" s="642"/>
      <c r="T54" s="653"/>
      <c r="U54" s="237" t="s">
        <v>62</v>
      </c>
      <c r="V54" s="237"/>
      <c r="W54" s="237"/>
      <c r="X54" s="237"/>
      <c r="Y54" s="237"/>
      <c r="Z54" s="639">
        <f t="shared" si="2"/>
        <v>0</v>
      </c>
      <c r="AA54" s="495"/>
      <c r="AB54" s="234"/>
      <c r="AME54" s="8"/>
      <c r="AMF54" s="8"/>
      <c r="AMG54" s="8"/>
      <c r="AMH54" s="8"/>
      <c r="AMI54" s="8"/>
      <c r="AMJ54" s="8"/>
    </row>
    <row r="55" spans="1:1024" s="590" customFormat="1" ht="27" customHeight="1">
      <c r="A55" s="1076">
        <v>11</v>
      </c>
      <c r="B55" s="1029" t="s">
        <v>15</v>
      </c>
      <c r="C55" s="1031" t="s">
        <v>1362</v>
      </c>
      <c r="D55" s="1029" t="s">
        <v>19</v>
      </c>
      <c r="E55" s="1029" t="s">
        <v>1368</v>
      </c>
      <c r="F55" s="1029" t="s">
        <v>17</v>
      </c>
      <c r="G55" s="1029"/>
      <c r="H55" s="1077">
        <v>4160000</v>
      </c>
      <c r="I55" s="1029" t="s">
        <v>18</v>
      </c>
      <c r="J55" s="1029">
        <v>2023</v>
      </c>
      <c r="K55" s="1029">
        <v>2030</v>
      </c>
      <c r="L55" s="1031" t="s">
        <v>20</v>
      </c>
      <c r="M55" s="1078"/>
      <c r="N55" s="1078"/>
      <c r="O55" s="1078"/>
      <c r="P55" s="1078">
        <v>160000</v>
      </c>
      <c r="Q55" s="1078">
        <v>2000000</v>
      </c>
      <c r="R55" s="1078">
        <v>2000000</v>
      </c>
      <c r="S55" s="642"/>
      <c r="T55" s="653"/>
      <c r="U55" s="237" t="s">
        <v>62</v>
      </c>
      <c r="V55" s="237"/>
      <c r="W55" s="237"/>
      <c r="X55" s="237"/>
      <c r="Y55" s="237"/>
      <c r="Z55" s="639">
        <f t="shared" si="2"/>
        <v>0</v>
      </c>
      <c r="AA55" s="495"/>
      <c r="AB55" s="234"/>
      <c r="AME55" s="8"/>
      <c r="AMF55" s="8"/>
      <c r="AMG55" s="8"/>
      <c r="AMH55" s="8"/>
      <c r="AMI55" s="8"/>
      <c r="AMJ55" s="8"/>
    </row>
    <row r="56" spans="1:1024" s="590" customFormat="1" ht="27" customHeight="1">
      <c r="A56" s="1076">
        <v>11</v>
      </c>
      <c r="B56" s="1029" t="s">
        <v>15</v>
      </c>
      <c r="C56" s="1031" t="s">
        <v>1365</v>
      </c>
      <c r="D56" s="1029" t="s">
        <v>19</v>
      </c>
      <c r="E56" s="1029" t="s">
        <v>1368</v>
      </c>
      <c r="F56" s="1029" t="s">
        <v>17</v>
      </c>
      <c r="G56" s="1029"/>
      <c r="H56" s="1077">
        <v>2500000</v>
      </c>
      <c r="I56" s="1029" t="s">
        <v>18</v>
      </c>
      <c r="J56" s="1029">
        <v>2026</v>
      </c>
      <c r="K56" s="1029">
        <v>2030</v>
      </c>
      <c r="L56" s="1031" t="s">
        <v>1235</v>
      </c>
      <c r="M56" s="1078"/>
      <c r="N56" s="1078"/>
      <c r="O56" s="1078"/>
      <c r="P56" s="1078"/>
      <c r="Q56" s="1078"/>
      <c r="R56" s="1078">
        <v>2500000</v>
      </c>
      <c r="S56" s="642"/>
      <c r="T56" s="653"/>
      <c r="U56" s="237" t="s">
        <v>62</v>
      </c>
      <c r="V56" s="237"/>
      <c r="W56" s="237"/>
      <c r="X56" s="237"/>
      <c r="Y56" s="237"/>
      <c r="Z56" s="639">
        <f t="shared" si="2"/>
        <v>0</v>
      </c>
      <c r="AA56" s="495"/>
      <c r="AB56" s="234"/>
      <c r="AME56" s="8"/>
      <c r="AMF56" s="8"/>
      <c r="AMG56" s="8"/>
      <c r="AMH56" s="8"/>
      <c r="AMI56" s="8"/>
      <c r="AMJ56" s="8"/>
    </row>
    <row r="57" spans="1:1024" s="590" customFormat="1" ht="27" customHeight="1">
      <c r="A57" s="1076">
        <v>11</v>
      </c>
      <c r="B57" s="1029" t="s">
        <v>15</v>
      </c>
      <c r="C57" s="1031" t="s">
        <v>1364</v>
      </c>
      <c r="D57" s="1029" t="s">
        <v>19</v>
      </c>
      <c r="E57" s="1029" t="s">
        <v>1368</v>
      </c>
      <c r="F57" s="1029" t="s">
        <v>17</v>
      </c>
      <c r="G57" s="1029"/>
      <c r="H57" s="1077">
        <v>2000000</v>
      </c>
      <c r="I57" s="1029" t="s">
        <v>18</v>
      </c>
      <c r="J57" s="1029">
        <v>2023</v>
      </c>
      <c r="K57" s="1029">
        <v>2024</v>
      </c>
      <c r="L57" s="1031" t="s">
        <v>1235</v>
      </c>
      <c r="M57" s="1078"/>
      <c r="N57" s="1078"/>
      <c r="O57" s="1078"/>
      <c r="P57" s="1078">
        <v>1000000</v>
      </c>
      <c r="Q57" s="1078">
        <v>1000000</v>
      </c>
      <c r="R57" s="1078"/>
      <c r="S57" s="642"/>
      <c r="T57" s="653"/>
      <c r="U57" s="237" t="s">
        <v>62</v>
      </c>
      <c r="V57" s="237"/>
      <c r="W57" s="237"/>
      <c r="X57" s="237"/>
      <c r="Y57" s="237"/>
      <c r="Z57" s="639">
        <f t="shared" si="2"/>
        <v>0</v>
      </c>
      <c r="AA57" s="495"/>
      <c r="AB57" s="234"/>
      <c r="AME57" s="8"/>
      <c r="AMF57" s="8"/>
      <c r="AMG57" s="8"/>
      <c r="AMH57" s="8"/>
      <c r="AMI57" s="8"/>
      <c r="AMJ57" s="8"/>
    </row>
    <row r="58" spans="1:1024" s="590" customFormat="1" ht="27" customHeight="1">
      <c r="A58" s="1076">
        <v>12</v>
      </c>
      <c r="B58" s="1029" t="s">
        <v>15</v>
      </c>
      <c r="C58" s="1031" t="s">
        <v>1366</v>
      </c>
      <c r="D58" s="1029" t="s">
        <v>19</v>
      </c>
      <c r="E58" s="1029" t="s">
        <v>1368</v>
      </c>
      <c r="F58" s="1029" t="s">
        <v>17</v>
      </c>
      <c r="G58" s="1029"/>
      <c r="H58" s="1077">
        <v>29801117</v>
      </c>
      <c r="I58" s="1029" t="s">
        <v>18</v>
      </c>
      <c r="J58" s="1029">
        <v>2024</v>
      </c>
      <c r="K58" s="1029">
        <v>2030</v>
      </c>
      <c r="L58" s="1031" t="s">
        <v>20</v>
      </c>
      <c r="M58" s="1078"/>
      <c r="N58" s="1078"/>
      <c r="O58" s="1078"/>
      <c r="P58" s="1078">
        <v>1000000</v>
      </c>
      <c r="Q58" s="1078">
        <v>5000000</v>
      </c>
      <c r="R58" s="1078">
        <v>23801117</v>
      </c>
      <c r="S58" s="642"/>
      <c r="T58" s="653"/>
      <c r="U58" s="237"/>
      <c r="V58" s="237"/>
      <c r="W58" s="237"/>
      <c r="X58" s="237"/>
      <c r="Y58" s="237"/>
      <c r="Z58" s="639"/>
      <c r="AA58" s="495"/>
      <c r="AB58" s="234"/>
      <c r="AME58" s="8"/>
      <c r="AMF58" s="8"/>
      <c r="AMG58" s="8"/>
      <c r="AMH58" s="8"/>
      <c r="AMI58" s="8"/>
      <c r="AMJ58" s="8"/>
    </row>
    <row r="59" spans="1:1024" s="590" customFormat="1" ht="27" customHeight="1">
      <c r="A59" s="1076">
        <v>13</v>
      </c>
      <c r="B59" s="1029" t="s">
        <v>15</v>
      </c>
      <c r="C59" s="1031" t="s">
        <v>1367</v>
      </c>
      <c r="D59" s="1029" t="s">
        <v>19</v>
      </c>
      <c r="E59" s="1029" t="s">
        <v>1368</v>
      </c>
      <c r="F59" s="1029" t="s">
        <v>17</v>
      </c>
      <c r="G59" s="1029"/>
      <c r="H59" s="1077">
        <v>3200000</v>
      </c>
      <c r="I59" s="1029" t="s">
        <v>18</v>
      </c>
      <c r="J59" s="1029">
        <v>2026</v>
      </c>
      <c r="K59" s="1029">
        <v>2030</v>
      </c>
      <c r="L59" s="1031" t="s">
        <v>20</v>
      </c>
      <c r="M59" s="1078"/>
      <c r="N59" s="1078"/>
      <c r="O59" s="1078"/>
      <c r="P59" s="1078"/>
      <c r="Q59" s="1078"/>
      <c r="R59" s="1078">
        <v>3200000</v>
      </c>
      <c r="S59" s="642"/>
      <c r="T59" s="653"/>
      <c r="U59" s="237" t="s">
        <v>62</v>
      </c>
      <c r="V59" s="237"/>
      <c r="W59" s="237"/>
      <c r="X59" s="237"/>
      <c r="Y59" s="237"/>
      <c r="Z59" s="639">
        <f>H59-M59-N59-O59-P59-Q59-R59</f>
        <v>0</v>
      </c>
      <c r="AA59" s="495"/>
      <c r="AB59" s="234"/>
      <c r="AME59" s="8"/>
      <c r="AMF59" s="8"/>
      <c r="AMG59" s="8"/>
      <c r="AMH59" s="8"/>
      <c r="AMI59" s="8"/>
      <c r="AMJ59" s="8"/>
    </row>
    <row r="60" spans="1:1024" s="590" customFormat="1" ht="27" customHeight="1">
      <c r="A60" s="1076">
        <v>14</v>
      </c>
      <c r="B60" s="1029" t="s">
        <v>15</v>
      </c>
      <c r="C60" s="707" t="s">
        <v>2127</v>
      </c>
      <c r="D60" s="1029" t="s">
        <v>19</v>
      </c>
      <c r="E60" s="1029" t="s">
        <v>1368</v>
      </c>
      <c r="F60" s="1029" t="s">
        <v>17</v>
      </c>
      <c r="G60" s="1029"/>
      <c r="H60" s="1035">
        <v>15500000</v>
      </c>
      <c r="I60" s="1029" t="s">
        <v>18</v>
      </c>
      <c r="J60" s="1029">
        <v>2024</v>
      </c>
      <c r="K60" s="1029">
        <v>2026</v>
      </c>
      <c r="L60" s="707" t="s">
        <v>1222</v>
      </c>
      <c r="M60" s="1078"/>
      <c r="N60" s="1078"/>
      <c r="O60" s="1078"/>
      <c r="P60" s="1078">
        <v>5500000</v>
      </c>
      <c r="Q60" s="1078">
        <v>5000000</v>
      </c>
      <c r="R60" s="1078">
        <v>5000000</v>
      </c>
      <c r="S60" s="642"/>
      <c r="T60" s="653"/>
      <c r="U60" s="237" t="s">
        <v>61</v>
      </c>
      <c r="V60" s="237" t="s">
        <v>1385</v>
      </c>
      <c r="W60" s="237" t="s">
        <v>1386</v>
      </c>
      <c r="X60" s="237"/>
      <c r="Y60" s="237" t="s">
        <v>1393</v>
      </c>
      <c r="Z60" s="639">
        <f>H57-M57-N57-O57-P57-Q57-R57</f>
        <v>0</v>
      </c>
      <c r="AA60" s="495"/>
      <c r="AB60" s="234"/>
      <c r="AME60" s="8"/>
      <c r="AMF60" s="8"/>
      <c r="AMG60" s="8"/>
      <c r="AMH60" s="8"/>
      <c r="AMI60" s="8"/>
      <c r="AMJ60" s="8"/>
    </row>
    <row r="61" spans="1:1024" s="590" customFormat="1" ht="27" customHeight="1">
      <c r="A61" s="1076">
        <v>14</v>
      </c>
      <c r="B61" s="1029" t="s">
        <v>15</v>
      </c>
      <c r="C61" s="709" t="s">
        <v>2130</v>
      </c>
      <c r="D61" s="1029" t="s">
        <v>19</v>
      </c>
      <c r="E61" s="1029" t="s">
        <v>1368</v>
      </c>
      <c r="F61" s="1029" t="s">
        <v>17</v>
      </c>
      <c r="G61" s="1029"/>
      <c r="H61" s="1035">
        <v>1319700</v>
      </c>
      <c r="I61" s="1029" t="s">
        <v>18</v>
      </c>
      <c r="J61" s="1029">
        <v>2025</v>
      </c>
      <c r="K61" s="1029">
        <v>2028</v>
      </c>
      <c r="L61" s="707" t="s">
        <v>1222</v>
      </c>
      <c r="M61" s="1078"/>
      <c r="N61" s="1078"/>
      <c r="O61" s="1078"/>
      <c r="P61" s="1078"/>
      <c r="Q61" s="1078">
        <v>329925</v>
      </c>
      <c r="R61" s="1078">
        <v>989775</v>
      </c>
      <c r="S61" s="642"/>
      <c r="T61" s="653"/>
      <c r="U61" s="237" t="s">
        <v>62</v>
      </c>
      <c r="V61" s="237"/>
      <c r="W61" s="237"/>
      <c r="X61" s="237"/>
      <c r="Y61" s="237"/>
      <c r="Z61" s="639">
        <f>H62-M62-N62-O62-P62-Q62-R62</f>
        <v>0</v>
      </c>
      <c r="AA61" s="495"/>
      <c r="AB61" s="234"/>
      <c r="AME61" s="8"/>
      <c r="AMF61" s="8"/>
      <c r="AMG61" s="8"/>
      <c r="AMH61" s="8"/>
      <c r="AMI61" s="8"/>
      <c r="AMJ61" s="8"/>
    </row>
    <row r="62" spans="1:1024" s="590" customFormat="1" ht="27" customHeight="1">
      <c r="A62" s="1076">
        <v>15</v>
      </c>
      <c r="B62" s="1029" t="s">
        <v>15</v>
      </c>
      <c r="C62" s="709" t="s">
        <v>2132</v>
      </c>
      <c r="D62" s="1029" t="s">
        <v>19</v>
      </c>
      <c r="E62" s="1029" t="s">
        <v>1368</v>
      </c>
      <c r="F62" s="1029" t="s">
        <v>17</v>
      </c>
      <c r="G62" s="1029"/>
      <c r="H62" s="1035">
        <v>2000000</v>
      </c>
      <c r="I62" s="1029" t="s">
        <v>18</v>
      </c>
      <c r="J62" s="1029">
        <v>2025</v>
      </c>
      <c r="K62" s="1029">
        <v>2026</v>
      </c>
      <c r="L62" s="707" t="s">
        <v>2133</v>
      </c>
      <c r="M62" s="1078"/>
      <c r="N62" s="1078"/>
      <c r="O62" s="1078"/>
      <c r="P62" s="1078"/>
      <c r="Q62" s="1078">
        <v>500000</v>
      </c>
      <c r="R62" s="1078">
        <v>1500000</v>
      </c>
      <c r="S62" s="642"/>
      <c r="T62" s="653"/>
      <c r="U62" s="237" t="s">
        <v>62</v>
      </c>
      <c r="V62" s="237"/>
      <c r="W62" s="237"/>
      <c r="X62" s="237"/>
      <c r="Y62" s="237"/>
      <c r="Z62" s="639">
        <f>H62-M62-N62-O62-P62-Q62-R62</f>
        <v>0</v>
      </c>
      <c r="AA62" s="495"/>
      <c r="AB62" s="234"/>
      <c r="AME62" s="8"/>
      <c r="AMF62" s="8"/>
      <c r="AMG62" s="8"/>
      <c r="AMH62" s="8"/>
      <c r="AMI62" s="8"/>
      <c r="AMJ62" s="8"/>
    </row>
    <row r="63" spans="1:1024" s="590" customFormat="1" ht="27" customHeight="1">
      <c r="A63" s="1076">
        <v>15</v>
      </c>
      <c r="B63" s="1029" t="s">
        <v>15</v>
      </c>
      <c r="C63" s="709" t="s">
        <v>2134</v>
      </c>
      <c r="D63" s="1029" t="s">
        <v>19</v>
      </c>
      <c r="E63" s="1029" t="s">
        <v>16</v>
      </c>
      <c r="F63" s="1029" t="s">
        <v>17</v>
      </c>
      <c r="G63" s="1029"/>
      <c r="H63" s="1035">
        <v>1000000</v>
      </c>
      <c r="I63" s="1029" t="s">
        <v>18</v>
      </c>
      <c r="J63" s="1029">
        <v>2024</v>
      </c>
      <c r="K63" s="1029">
        <v>2026</v>
      </c>
      <c r="L63" s="707" t="s">
        <v>2135</v>
      </c>
      <c r="M63" s="1078"/>
      <c r="N63" s="1078"/>
      <c r="O63" s="1078"/>
      <c r="P63" s="1078">
        <v>150000</v>
      </c>
      <c r="Q63" s="1078">
        <v>300000</v>
      </c>
      <c r="R63" s="1078">
        <v>550000</v>
      </c>
      <c r="S63" s="642"/>
      <c r="T63" s="653"/>
      <c r="U63" s="237" t="s">
        <v>62</v>
      </c>
      <c r="V63" s="237"/>
      <c r="W63" s="237"/>
      <c r="X63" s="237"/>
      <c r="Y63" s="237"/>
      <c r="Z63" s="639">
        <f>H64-M64-N64-O64-P64-Q64-R64</f>
        <v>0</v>
      </c>
      <c r="AA63" s="495"/>
      <c r="AB63" s="234"/>
      <c r="AME63" s="8"/>
      <c r="AMF63" s="8"/>
      <c r="AMG63" s="8"/>
      <c r="AMH63" s="8"/>
      <c r="AMI63" s="8"/>
      <c r="AMJ63" s="8"/>
    </row>
    <row r="64" spans="1:1024" s="590" customFormat="1" ht="27" customHeight="1">
      <c r="A64" s="1073">
        <v>1</v>
      </c>
      <c r="B64" s="1081" t="s">
        <v>15</v>
      </c>
      <c r="C64" s="1074" t="s">
        <v>1370</v>
      </c>
      <c r="D64" s="1073" t="s">
        <v>22</v>
      </c>
      <c r="E64" s="1073" t="s">
        <v>89</v>
      </c>
      <c r="F64" s="1073" t="s">
        <v>17</v>
      </c>
      <c r="G64" s="1073"/>
      <c r="H64" s="1027">
        <v>1000000</v>
      </c>
      <c r="I64" s="1073" t="s">
        <v>18</v>
      </c>
      <c r="J64" s="1073">
        <v>2025</v>
      </c>
      <c r="K64" s="1073">
        <v>2025</v>
      </c>
      <c r="L64" s="1074" t="s">
        <v>1410</v>
      </c>
      <c r="M64" s="1082"/>
      <c r="N64" s="1082"/>
      <c r="O64" s="1082"/>
      <c r="P64" s="1082"/>
      <c r="Q64" s="1082">
        <v>1000000</v>
      </c>
      <c r="R64" s="1082"/>
      <c r="S64" s="222"/>
      <c r="T64" s="657"/>
      <c r="U64" s="756"/>
      <c r="V64" s="756"/>
      <c r="W64" s="756"/>
      <c r="X64" s="756"/>
      <c r="Y64" s="756"/>
      <c r="Z64" s="237"/>
      <c r="AA64" s="495"/>
      <c r="AB64" s="234"/>
      <c r="AME64" s="8"/>
      <c r="AMF64" s="8"/>
      <c r="AMG64" s="8"/>
      <c r="AMH64" s="8"/>
      <c r="AMI64" s="8"/>
      <c r="AMJ64" s="8"/>
    </row>
    <row r="65" spans="1:1024" s="590" customFormat="1" ht="27" customHeight="1">
      <c r="A65" s="1073">
        <v>2</v>
      </c>
      <c r="B65" s="1081" t="s">
        <v>15</v>
      </c>
      <c r="C65" s="1074" t="s">
        <v>1380</v>
      </c>
      <c r="D65" s="1073" t="s">
        <v>22</v>
      </c>
      <c r="E65" s="1073" t="s">
        <v>89</v>
      </c>
      <c r="F65" s="1073" t="s">
        <v>17</v>
      </c>
      <c r="G65" s="1073"/>
      <c r="H65" s="1027">
        <v>1500000</v>
      </c>
      <c r="I65" s="1073" t="s">
        <v>18</v>
      </c>
      <c r="J65" s="1073">
        <v>2026</v>
      </c>
      <c r="K65" s="1073">
        <v>2026</v>
      </c>
      <c r="L65" s="1074" t="s">
        <v>1411</v>
      </c>
      <c r="M65" s="1082"/>
      <c r="N65" s="1082"/>
      <c r="O65" s="1082"/>
      <c r="P65" s="1082"/>
      <c r="Q65" s="1082"/>
      <c r="R65" s="1082">
        <v>1500000</v>
      </c>
      <c r="S65" s="222"/>
      <c r="T65" s="657"/>
      <c r="U65" s="231" t="s">
        <v>62</v>
      </c>
      <c r="V65" s="231"/>
      <c r="W65" s="231"/>
      <c r="X65" s="231"/>
      <c r="Y65" s="231"/>
      <c r="Z65" s="639">
        <f>H65-M65-N65-O65-P65-Q65-R65</f>
        <v>0</v>
      </c>
      <c r="AA65" s="495"/>
      <c r="AB65" s="234"/>
      <c r="AME65" s="8"/>
      <c r="AMF65" s="8"/>
      <c r="AMG65" s="8"/>
      <c r="AMH65" s="8"/>
      <c r="AMI65" s="8"/>
      <c r="AMJ65" s="8"/>
    </row>
    <row r="66" spans="1:1024" s="590" customFormat="1" ht="27" customHeight="1">
      <c r="A66" s="1073">
        <v>3</v>
      </c>
      <c r="B66" s="1081" t="s">
        <v>15</v>
      </c>
      <c r="C66" s="1074" t="s">
        <v>1381</v>
      </c>
      <c r="D66" s="1073" t="s">
        <v>22</v>
      </c>
      <c r="E66" s="1073" t="s">
        <v>89</v>
      </c>
      <c r="F66" s="1073" t="s">
        <v>17</v>
      </c>
      <c r="G66" s="1073"/>
      <c r="H66" s="1027">
        <v>2000000</v>
      </c>
      <c r="I66" s="1073" t="s">
        <v>18</v>
      </c>
      <c r="J66" s="1073">
        <v>2024</v>
      </c>
      <c r="K66" s="1073">
        <v>2025</v>
      </c>
      <c r="L66" s="1074" t="s">
        <v>1411</v>
      </c>
      <c r="M66" s="1082"/>
      <c r="N66" s="1082"/>
      <c r="O66" s="1082"/>
      <c r="P66" s="1082">
        <v>1000000</v>
      </c>
      <c r="Q66" s="1082">
        <v>1000000</v>
      </c>
      <c r="R66" s="1082"/>
      <c r="S66" s="222"/>
      <c r="T66" s="657"/>
      <c r="U66" s="237" t="s">
        <v>62</v>
      </c>
      <c r="V66" s="237"/>
      <c r="W66" s="237"/>
      <c r="X66" s="237"/>
      <c r="Y66" s="237"/>
      <c r="Z66" s="639">
        <f>H63-M63-N63-O63-P63-Q63-R63</f>
        <v>0</v>
      </c>
      <c r="AA66" s="495"/>
      <c r="AB66" s="234"/>
      <c r="AME66" s="8"/>
      <c r="AMF66" s="8"/>
      <c r="AMG66" s="8"/>
      <c r="AMH66" s="8"/>
      <c r="AMI66" s="8"/>
      <c r="AMJ66" s="8"/>
    </row>
    <row r="67" spans="1:1024" s="590" customFormat="1" ht="27" customHeight="1">
      <c r="A67" s="1073">
        <v>5</v>
      </c>
      <c r="B67" s="1081" t="s">
        <v>15</v>
      </c>
      <c r="C67" s="1074" t="s">
        <v>1372</v>
      </c>
      <c r="D67" s="1073" t="s">
        <v>22</v>
      </c>
      <c r="E67" s="1073" t="s">
        <v>89</v>
      </c>
      <c r="F67" s="1073" t="s">
        <v>17</v>
      </c>
      <c r="G67" s="1073"/>
      <c r="H67" s="1027">
        <v>1800000</v>
      </c>
      <c r="I67" s="1073" t="s">
        <v>18</v>
      </c>
      <c r="J67" s="1073">
        <v>2023</v>
      </c>
      <c r="K67" s="1073">
        <v>2025</v>
      </c>
      <c r="L67" s="1074" t="s">
        <v>1410</v>
      </c>
      <c r="M67" s="1082"/>
      <c r="N67" s="1082"/>
      <c r="O67" s="1082">
        <v>600000</v>
      </c>
      <c r="P67" s="1082">
        <v>600000</v>
      </c>
      <c r="Q67" s="1082">
        <v>600000</v>
      </c>
      <c r="R67" s="1082"/>
      <c r="S67" s="222"/>
      <c r="T67" s="657"/>
      <c r="U67" s="237" t="s">
        <v>62</v>
      </c>
      <c r="V67" s="237"/>
      <c r="W67" s="237"/>
      <c r="X67" s="237"/>
      <c r="Y67" s="237"/>
      <c r="Z67" s="639">
        <f>H67-M67-N67-O67-P67-Q67-R67</f>
        <v>0</v>
      </c>
      <c r="AA67" s="495"/>
      <c r="AB67" s="234"/>
      <c r="AME67" s="8"/>
      <c r="AMF67" s="8"/>
      <c r="AMG67" s="8"/>
      <c r="AMH67" s="8"/>
      <c r="AMI67" s="8"/>
      <c r="AMJ67" s="8"/>
    </row>
    <row r="68" spans="1:1024" s="590" customFormat="1" ht="27" customHeight="1">
      <c r="A68" s="1073">
        <v>5</v>
      </c>
      <c r="B68" s="1081" t="s">
        <v>15</v>
      </c>
      <c r="C68" s="1074" t="s">
        <v>1377</v>
      </c>
      <c r="D68" s="1073" t="s">
        <v>22</v>
      </c>
      <c r="E68" s="1073" t="s">
        <v>89</v>
      </c>
      <c r="F68" s="1073" t="s">
        <v>17</v>
      </c>
      <c r="G68" s="1073"/>
      <c r="H68" s="1027">
        <v>1500000</v>
      </c>
      <c r="I68" s="1073" t="s">
        <v>18</v>
      </c>
      <c r="J68" s="1073">
        <v>2024</v>
      </c>
      <c r="K68" s="1073">
        <v>2024</v>
      </c>
      <c r="L68" s="1074" t="s">
        <v>1237</v>
      </c>
      <c r="M68" s="1082"/>
      <c r="N68" s="1082"/>
      <c r="O68" s="1082"/>
      <c r="P68" s="1082">
        <v>1500000</v>
      </c>
      <c r="Q68" s="1082"/>
      <c r="R68" s="1082"/>
      <c r="S68" s="222"/>
      <c r="T68" s="657"/>
      <c r="U68" s="231" t="s">
        <v>62</v>
      </c>
      <c r="V68" s="231"/>
      <c r="W68" s="231"/>
      <c r="X68" s="231"/>
      <c r="Y68" s="231"/>
      <c r="Z68" s="639">
        <f>H70-M70-N70-O70-P70-Q70-R70</f>
        <v>0</v>
      </c>
      <c r="AA68" s="495"/>
      <c r="AB68" s="234"/>
      <c r="AME68" s="8"/>
      <c r="AMF68" s="8"/>
      <c r="AMG68" s="8"/>
      <c r="AMH68" s="8"/>
      <c r="AMI68" s="8"/>
      <c r="AMJ68" s="8"/>
    </row>
    <row r="69" spans="1:1024" ht="27" customHeight="1">
      <c r="A69" s="1073">
        <v>5</v>
      </c>
      <c r="B69" s="1081" t="s">
        <v>15</v>
      </c>
      <c r="C69" s="1074" t="s">
        <v>1376</v>
      </c>
      <c r="D69" s="1073" t="s">
        <v>22</v>
      </c>
      <c r="E69" s="1073" t="s">
        <v>89</v>
      </c>
      <c r="F69" s="1073" t="s">
        <v>17</v>
      </c>
      <c r="G69" s="1073"/>
      <c r="H69" s="1027">
        <v>1200000</v>
      </c>
      <c r="I69" s="1073" t="s">
        <v>18</v>
      </c>
      <c r="J69" s="1073">
        <v>2024</v>
      </c>
      <c r="K69" s="1073">
        <v>2025</v>
      </c>
      <c r="L69" s="1074" t="s">
        <v>1253</v>
      </c>
      <c r="M69" s="1082"/>
      <c r="N69" s="1082"/>
      <c r="O69" s="1082"/>
      <c r="P69" s="1082">
        <v>480000</v>
      </c>
      <c r="Q69" s="1082">
        <v>720000</v>
      </c>
      <c r="R69" s="1082"/>
      <c r="S69" s="222"/>
      <c r="T69" s="657"/>
      <c r="U69" s="757" t="s">
        <v>62</v>
      </c>
      <c r="V69" s="757"/>
      <c r="W69" s="757"/>
      <c r="X69" s="757"/>
      <c r="Y69" s="757"/>
      <c r="Z69" s="758">
        <f>H71-M71-N71-O71-P71-Q71-R71</f>
        <v>0</v>
      </c>
      <c r="AA69" s="759"/>
      <c r="AB69" s="234"/>
    </row>
    <row r="70" spans="1:1024" ht="27" customHeight="1">
      <c r="A70" s="1083">
        <v>1</v>
      </c>
      <c r="B70" s="1084" t="s">
        <v>15</v>
      </c>
      <c r="C70" s="1086" t="s">
        <v>43</v>
      </c>
      <c r="D70" s="1083" t="s">
        <v>1398</v>
      </c>
      <c r="E70" s="1083"/>
      <c r="F70" s="1083" t="s">
        <v>83</v>
      </c>
      <c r="G70" s="1083"/>
      <c r="H70" s="1085">
        <v>8366500</v>
      </c>
      <c r="I70" s="1083" t="s">
        <v>18</v>
      </c>
      <c r="J70" s="1083">
        <v>2021</v>
      </c>
      <c r="K70" s="1083">
        <v>2030</v>
      </c>
      <c r="L70" s="1086" t="s">
        <v>1399</v>
      </c>
      <c r="M70" s="1087"/>
      <c r="N70" s="1087">
        <v>939500</v>
      </c>
      <c r="O70" s="1087">
        <v>1138000</v>
      </c>
      <c r="P70" s="1087">
        <v>1781000</v>
      </c>
      <c r="Q70" s="1087">
        <v>988000</v>
      </c>
      <c r="R70" s="1087">
        <v>3520000</v>
      </c>
      <c r="S70" s="636"/>
      <c r="T70" s="658"/>
      <c r="AB70" s="234"/>
    </row>
    <row r="71" spans="1:1024" ht="27" customHeight="1">
      <c r="A71" s="1088">
        <v>1</v>
      </c>
      <c r="B71" s="1089" t="s">
        <v>15</v>
      </c>
      <c r="C71" s="1097" t="s">
        <v>1342</v>
      </c>
      <c r="D71" s="1088" t="s">
        <v>1173</v>
      </c>
      <c r="E71" s="1088" t="s">
        <v>16</v>
      </c>
      <c r="F71" s="1088" t="s">
        <v>17</v>
      </c>
      <c r="G71" s="1088" t="s">
        <v>16</v>
      </c>
      <c r="H71" s="1090">
        <v>2300000</v>
      </c>
      <c r="I71" s="1088" t="s">
        <v>18</v>
      </c>
      <c r="J71" s="1088">
        <v>2022</v>
      </c>
      <c r="K71" s="1088">
        <v>2030</v>
      </c>
      <c r="L71" s="1088" t="s">
        <v>1258</v>
      </c>
      <c r="M71" s="1091">
        <v>50000</v>
      </c>
      <c r="N71" s="1091">
        <v>250000</v>
      </c>
      <c r="O71" s="1091">
        <v>250000</v>
      </c>
      <c r="P71" s="1091">
        <v>250000</v>
      </c>
      <c r="Q71" s="1091">
        <v>1500000</v>
      </c>
      <c r="R71" s="1091"/>
      <c r="S71" s="629"/>
      <c r="T71" s="662"/>
      <c r="AB71" s="234"/>
    </row>
    <row r="72" spans="1:1024" ht="27" customHeight="1">
      <c r="A72" s="1092">
        <v>2</v>
      </c>
      <c r="B72" s="1092" t="s">
        <v>15</v>
      </c>
      <c r="C72" s="1098" t="s">
        <v>1912</v>
      </c>
      <c r="D72" s="1092" t="s">
        <v>1173</v>
      </c>
      <c r="E72" s="1088"/>
      <c r="F72" s="1088" t="s">
        <v>17</v>
      </c>
      <c r="G72" s="1088"/>
      <c r="H72" s="1093">
        <v>4800000</v>
      </c>
      <c r="I72" s="1088" t="s">
        <v>18</v>
      </c>
      <c r="J72" s="1092">
        <v>2022</v>
      </c>
      <c r="K72" s="1092">
        <v>2023</v>
      </c>
      <c r="L72" s="1094" t="s">
        <v>1253</v>
      </c>
      <c r="M72" s="1095"/>
      <c r="N72" s="1095">
        <v>3000000</v>
      </c>
      <c r="O72" s="1095">
        <v>1800000</v>
      </c>
      <c r="P72" s="1095"/>
      <c r="Q72" s="1095"/>
      <c r="R72" s="1095"/>
      <c r="S72" s="629"/>
      <c r="T72" s="662"/>
      <c r="AB72" s="234"/>
    </row>
    <row r="73" spans="1:1024" ht="27" customHeight="1">
      <c r="A73" s="1088">
        <v>2</v>
      </c>
      <c r="B73" s="1089" t="s">
        <v>15</v>
      </c>
      <c r="C73" s="1097" t="s">
        <v>1356</v>
      </c>
      <c r="D73" s="1088" t="s">
        <v>1173</v>
      </c>
      <c r="E73" s="1088" t="s">
        <v>16</v>
      </c>
      <c r="F73" s="1088" t="s">
        <v>17</v>
      </c>
      <c r="G73" s="1088"/>
      <c r="H73" s="1090">
        <v>3150000</v>
      </c>
      <c r="I73" s="1088" t="s">
        <v>18</v>
      </c>
      <c r="J73" s="1088">
        <v>2023</v>
      </c>
      <c r="K73" s="1088">
        <v>2030</v>
      </c>
      <c r="L73" s="1088" t="s">
        <v>1256</v>
      </c>
      <c r="M73" s="1091"/>
      <c r="N73" s="1091">
        <v>350000</v>
      </c>
      <c r="O73" s="1091">
        <v>350000</v>
      </c>
      <c r="P73" s="1091">
        <v>350000</v>
      </c>
      <c r="Q73" s="1091">
        <v>350000</v>
      </c>
      <c r="R73" s="1091">
        <v>1750000</v>
      </c>
      <c r="S73" s="629"/>
      <c r="T73" s="662"/>
      <c r="AB73" s="234"/>
    </row>
    <row r="74" spans="1:1024" ht="27" customHeight="1">
      <c r="A74" s="1088">
        <v>2</v>
      </c>
      <c r="B74" s="1089" t="s">
        <v>15</v>
      </c>
      <c r="C74" s="1097" t="s">
        <v>1357</v>
      </c>
      <c r="D74" s="1088" t="s">
        <v>1173</v>
      </c>
      <c r="E74" s="1088" t="s">
        <v>16</v>
      </c>
      <c r="F74" s="1088" t="s">
        <v>17</v>
      </c>
      <c r="G74" s="1088"/>
      <c r="H74" s="1090">
        <v>2700000</v>
      </c>
      <c r="I74" s="1088" t="s">
        <v>18</v>
      </c>
      <c r="J74" s="1088">
        <v>2022</v>
      </c>
      <c r="K74" s="1088">
        <v>2030</v>
      </c>
      <c r="L74" s="1088" t="s">
        <v>1256</v>
      </c>
      <c r="M74" s="1091"/>
      <c r="N74" s="1091">
        <v>300000</v>
      </c>
      <c r="O74" s="1091">
        <v>300000</v>
      </c>
      <c r="P74" s="1091">
        <v>300000</v>
      </c>
      <c r="Q74" s="1091">
        <v>300000</v>
      </c>
      <c r="R74" s="1091">
        <v>1500000</v>
      </c>
      <c r="S74" s="629"/>
      <c r="T74" s="662"/>
      <c r="AB74" s="234"/>
    </row>
    <row r="75" spans="1:1024" ht="27" customHeight="1">
      <c r="A75" s="1092">
        <v>2</v>
      </c>
      <c r="B75" s="1092" t="s">
        <v>15</v>
      </c>
      <c r="C75" s="1098" t="s">
        <v>1911</v>
      </c>
      <c r="D75" s="1092" t="s">
        <v>1173</v>
      </c>
      <c r="E75" s="1088"/>
      <c r="F75" s="1088" t="s">
        <v>17</v>
      </c>
      <c r="G75" s="1088"/>
      <c r="H75" s="1093">
        <v>2200000</v>
      </c>
      <c r="I75" s="1088" t="s">
        <v>18</v>
      </c>
      <c r="J75" s="1092">
        <v>2022</v>
      </c>
      <c r="K75" s="1092">
        <v>2022</v>
      </c>
      <c r="L75" s="1094" t="s">
        <v>1253</v>
      </c>
      <c r="M75" s="1095"/>
      <c r="N75" s="1095">
        <v>2200000</v>
      </c>
      <c r="O75" s="1095"/>
      <c r="P75" s="1095"/>
      <c r="Q75" s="1095"/>
      <c r="R75" s="1095"/>
      <c r="S75" s="629"/>
      <c r="T75" s="662"/>
      <c r="AB75" s="234"/>
    </row>
    <row r="76" spans="1:1024" ht="27" customHeight="1">
      <c r="A76" s="1046">
        <v>4</v>
      </c>
      <c r="B76" s="1040" t="s">
        <v>15</v>
      </c>
      <c r="C76" s="1047" t="s">
        <v>2145</v>
      </c>
      <c r="D76" s="1040" t="s">
        <v>1173</v>
      </c>
      <c r="E76" s="1046"/>
      <c r="F76" s="1040" t="s">
        <v>17</v>
      </c>
      <c r="G76" s="1046"/>
      <c r="H76" s="1096">
        <v>39000000</v>
      </c>
      <c r="I76" s="1040" t="s">
        <v>18</v>
      </c>
      <c r="J76" s="1040">
        <v>2025</v>
      </c>
      <c r="K76" s="1040">
        <v>2026</v>
      </c>
      <c r="L76" s="1042" t="s">
        <v>1253</v>
      </c>
      <c r="M76" s="1091"/>
      <c r="N76" s="1091"/>
      <c r="O76" s="1091"/>
      <c r="P76" s="1091"/>
      <c r="Q76" s="1091">
        <v>39000000</v>
      </c>
      <c r="R76" s="1091"/>
      <c r="S76" s="637"/>
      <c r="T76" s="662"/>
      <c r="AB76" s="234"/>
    </row>
    <row r="77" spans="1:1024" ht="27" customHeight="1">
      <c r="A77" s="1046">
        <v>4</v>
      </c>
      <c r="B77" s="1040" t="s">
        <v>15</v>
      </c>
      <c r="C77" s="1047" t="s">
        <v>2144</v>
      </c>
      <c r="D77" s="1040" t="s">
        <v>1173</v>
      </c>
      <c r="E77" s="1046"/>
      <c r="F77" s="1040" t="s">
        <v>17</v>
      </c>
      <c r="G77" s="1046"/>
      <c r="H77" s="1096">
        <v>6000000</v>
      </c>
      <c r="I77" s="1040" t="s">
        <v>18</v>
      </c>
      <c r="J77" s="1040">
        <v>2024</v>
      </c>
      <c r="K77" s="1040">
        <v>2025</v>
      </c>
      <c r="L77" s="1042" t="s">
        <v>1253</v>
      </c>
      <c r="M77" s="1091"/>
      <c r="N77" s="1091"/>
      <c r="O77" s="1091"/>
      <c r="P77" s="1091">
        <v>3000000</v>
      </c>
      <c r="Q77" s="1091">
        <v>3000000</v>
      </c>
      <c r="R77" s="1091"/>
      <c r="S77" s="629"/>
      <c r="T77" s="662"/>
      <c r="AB77" s="234"/>
    </row>
    <row r="78" spans="1:1024" ht="27" customHeight="1">
      <c r="A78" s="1046">
        <v>4</v>
      </c>
      <c r="B78" s="1040" t="s">
        <v>15</v>
      </c>
      <c r="C78" s="1047" t="s">
        <v>2142</v>
      </c>
      <c r="D78" s="1040" t="s">
        <v>1173</v>
      </c>
      <c r="E78" s="1046"/>
      <c r="F78" s="1040" t="s">
        <v>17</v>
      </c>
      <c r="G78" s="1046"/>
      <c r="H78" s="1096">
        <v>4809538</v>
      </c>
      <c r="I78" s="1040" t="s">
        <v>18</v>
      </c>
      <c r="J78" s="1040">
        <v>2022</v>
      </c>
      <c r="K78" s="1040">
        <v>2023</v>
      </c>
      <c r="L78" s="1042" t="s">
        <v>1253</v>
      </c>
      <c r="M78" s="1091"/>
      <c r="N78" s="1091">
        <v>4809538</v>
      </c>
      <c r="O78" s="1091"/>
      <c r="P78" s="1091"/>
      <c r="Q78" s="1091"/>
      <c r="R78" s="1091"/>
      <c r="S78" s="629"/>
      <c r="T78" s="662"/>
      <c r="AB78" s="234"/>
    </row>
    <row r="79" spans="1:1024" ht="27" customHeight="1">
      <c r="A79" s="1046">
        <v>5</v>
      </c>
      <c r="B79" s="1040" t="s">
        <v>15</v>
      </c>
      <c r="C79" s="1047" t="s">
        <v>2148</v>
      </c>
      <c r="D79" s="1040" t="s">
        <v>1173</v>
      </c>
      <c r="E79" s="1046"/>
      <c r="F79" s="1040" t="s">
        <v>17</v>
      </c>
      <c r="G79" s="1046"/>
      <c r="H79" s="1096">
        <v>10000000</v>
      </c>
      <c r="I79" s="1040" t="s">
        <v>18</v>
      </c>
      <c r="J79" s="1040">
        <v>2024</v>
      </c>
      <c r="K79" s="1040">
        <v>2026</v>
      </c>
      <c r="L79" s="1042" t="s">
        <v>1253</v>
      </c>
      <c r="M79" s="1091"/>
      <c r="N79" s="1091"/>
      <c r="O79" s="1091"/>
      <c r="P79" s="1091">
        <v>3400000</v>
      </c>
      <c r="Q79" s="1091">
        <v>3300000</v>
      </c>
      <c r="R79" s="1091">
        <v>3300000</v>
      </c>
      <c r="S79" s="637"/>
      <c r="T79" s="662"/>
      <c r="AB79" s="234"/>
    </row>
    <row r="80" spans="1:1024" ht="27" customHeight="1">
      <c r="A80" s="1046">
        <v>5</v>
      </c>
      <c r="B80" s="1040" t="s">
        <v>15</v>
      </c>
      <c r="C80" s="1047" t="s">
        <v>2147</v>
      </c>
      <c r="D80" s="1040" t="s">
        <v>1173</v>
      </c>
      <c r="E80" s="1046"/>
      <c r="F80" s="1040" t="s">
        <v>17</v>
      </c>
      <c r="G80" s="1046"/>
      <c r="H80" s="1096">
        <v>7600000</v>
      </c>
      <c r="I80" s="1040" t="s">
        <v>18</v>
      </c>
      <c r="J80" s="1040">
        <v>2024</v>
      </c>
      <c r="K80" s="1040">
        <v>2026</v>
      </c>
      <c r="L80" s="1042" t="s">
        <v>1253</v>
      </c>
      <c r="M80" s="1091"/>
      <c r="N80" s="1091"/>
      <c r="O80" s="1091"/>
      <c r="P80" s="1091">
        <v>2600000</v>
      </c>
      <c r="Q80" s="1091">
        <v>2500000</v>
      </c>
      <c r="R80" s="1091">
        <v>2500000</v>
      </c>
      <c r="S80" s="637"/>
      <c r="T80" s="662"/>
      <c r="AB80" s="234"/>
    </row>
    <row r="81" spans="1:28" ht="27" customHeight="1">
      <c r="A81" s="1046">
        <v>5</v>
      </c>
      <c r="B81" s="1040" t="s">
        <v>15</v>
      </c>
      <c r="C81" s="1047" t="s">
        <v>2150</v>
      </c>
      <c r="D81" s="1040" t="s">
        <v>1173</v>
      </c>
      <c r="E81" s="1046"/>
      <c r="F81" s="1040" t="s">
        <v>17</v>
      </c>
      <c r="G81" s="1046"/>
      <c r="H81" s="1096">
        <v>2200000</v>
      </c>
      <c r="I81" s="1040" t="s">
        <v>18</v>
      </c>
      <c r="J81" s="1040">
        <v>2024</v>
      </c>
      <c r="K81" s="1040">
        <v>2026</v>
      </c>
      <c r="L81" s="1042" t="s">
        <v>1253</v>
      </c>
      <c r="M81" s="1091"/>
      <c r="N81" s="1091"/>
      <c r="O81" s="1091"/>
      <c r="P81" s="1091">
        <v>400000</v>
      </c>
      <c r="Q81" s="1091">
        <v>900000</v>
      </c>
      <c r="R81" s="1091">
        <v>900000</v>
      </c>
      <c r="S81" s="629"/>
      <c r="T81" s="662"/>
      <c r="AB81" s="234"/>
    </row>
    <row r="82" spans="1:28">
      <c r="AB82" s="234"/>
    </row>
    <row r="83" spans="1:28">
      <c r="AB83" s="234"/>
    </row>
    <row r="84" spans="1:28">
      <c r="AB84" s="234"/>
    </row>
    <row r="85" spans="1:28">
      <c r="AB85" s="234"/>
    </row>
    <row r="86" spans="1:28">
      <c r="AB86" s="234"/>
    </row>
    <row r="87" spans="1:28">
      <c r="AB87" s="234"/>
    </row>
    <row r="88" spans="1:28">
      <c r="AB88" s="234"/>
    </row>
    <row r="89" spans="1:28">
      <c r="AB89" s="234"/>
    </row>
    <row r="90" spans="1:28">
      <c r="AB90" s="234"/>
    </row>
    <row r="91" spans="1:28">
      <c r="AB91" s="234"/>
    </row>
    <row r="92" spans="1:28">
      <c r="AB92" s="234"/>
    </row>
    <row r="93" spans="1:28">
      <c r="AB93" s="234"/>
    </row>
    <row r="94" spans="1:28">
      <c r="AB94" s="234"/>
    </row>
  </sheetData>
  <sheetProtection algorithmName="SHA-512" hashValue="0PcuC1HUQxk7EEPPujDpHFK8pUd9CAjXpDr4jI9teIYHsLJWmYfDDEkugutshYJR3jBbCVOHIufuIw2ig9ptCA==" saltValue="WK4wZ9CruRXzz3gDI8e0tw==" spinCount="100000" sheet="1" objects="1" scenarios="1"/>
  <sortState ref="A10:AA81">
    <sortCondition ref="B10:B81"/>
    <sortCondition ref="D10:D81"/>
    <sortCondition ref="A10:A81"/>
    <sortCondition descending="1" ref="H10:H81"/>
  </sortState>
  <mergeCells count="6">
    <mergeCell ref="Y6:Y9"/>
    <mergeCell ref="T6:T9"/>
    <mergeCell ref="U6:U9"/>
    <mergeCell ref="V6:V9"/>
    <mergeCell ref="W6:W9"/>
    <mergeCell ref="X6:X9"/>
  </mergeCells>
  <pageMargins left="0.70866141732283472" right="0.70866141732283472" top="0.74803149606299213" bottom="0.74803149606299213" header="0.31496062992125984" footer="0.31496062992125984"/>
  <pageSetup paperSize="8" scale="35" firstPageNumber="0" fitToHeight="0" orientation="portrait" r:id="rId1"/>
  <headerFooter>
    <oddHeader>&amp;C&amp;"Calibri,Tučné"Príloha 8: Priorizovaný investičný plán MS SR s harmonogramom do r. 2026</oddHeader>
    <oddFooter>&amp;L&amp;"Calibri,Kurzíva"Investičná stratégia MS SR 2021</oddFooter>
  </headerFooter>
  <colBreaks count="1" manualBreakCount="1">
    <brk id="2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J382"/>
  <sheetViews>
    <sheetView zoomScale="70" zoomScaleNormal="70" zoomScaleSheetLayoutView="70" workbookViewId="0">
      <selection activeCell="C18" sqref="C18"/>
    </sheetView>
  </sheetViews>
  <sheetFormatPr defaultRowHeight="14.4"/>
  <cols>
    <col min="1" max="1" width="12.109375" style="214" customWidth="1"/>
    <col min="2" max="2" width="10.88671875" customWidth="1"/>
    <col min="3" max="3" width="75" customWidth="1"/>
    <col min="4" max="6" width="8.5546875" customWidth="1"/>
    <col min="7" max="7" width="16.44140625" customWidth="1"/>
    <col min="8" max="8" width="16.33203125" style="229" customWidth="1"/>
    <col min="9" max="9" width="13.33203125" customWidth="1"/>
    <col min="10" max="10" width="10.33203125" customWidth="1"/>
    <col min="11" max="11" width="11.109375" customWidth="1"/>
    <col min="12" max="12" width="61" customWidth="1"/>
    <col min="13" max="13" width="18.109375" bestFit="1" customWidth="1"/>
    <col min="14" max="14" width="19.109375" bestFit="1" customWidth="1"/>
    <col min="15" max="15" width="15" customWidth="1"/>
    <col min="16" max="16" width="12.88671875" customWidth="1"/>
    <col min="17" max="17" width="14" customWidth="1"/>
    <col min="18" max="18" width="11.33203125" customWidth="1"/>
    <col min="19" max="19" width="11.109375" hidden="1" customWidth="1"/>
    <col min="20" max="21" width="9.109375" hidden="1" customWidth="1"/>
    <col min="22" max="22" width="34.44140625" hidden="1" customWidth="1"/>
    <col min="23" max="23" width="10.88671875" hidden="1" customWidth="1"/>
    <col min="24" max="24" width="18" hidden="1" customWidth="1"/>
    <col min="25" max="25" width="53.109375" hidden="1" customWidth="1"/>
    <col min="26" max="26" width="10.33203125" style="211" hidden="1" customWidth="1"/>
    <col min="27" max="27" width="49.88671875" style="596" customWidth="1"/>
    <col min="28" max="28" width="17.88671875" customWidth="1"/>
  </cols>
  <sheetData>
    <row r="1" spans="1:1024">
      <c r="R1" s="8"/>
    </row>
    <row r="2" spans="1:1024">
      <c r="A2" s="620" t="s">
        <v>0</v>
      </c>
      <c r="B2" s="11"/>
      <c r="C2" s="11"/>
      <c r="R2" s="8"/>
    </row>
    <row r="3" spans="1:1024">
      <c r="R3" s="8"/>
    </row>
    <row r="4" spans="1:1024">
      <c r="A4" s="216" t="s">
        <v>1</v>
      </c>
      <c r="B4" s="8" t="s">
        <v>1818</v>
      </c>
      <c r="K4" s="242"/>
      <c r="L4" s="242"/>
      <c r="R4" s="8"/>
    </row>
    <row r="5" spans="1:1024" ht="37.200000000000003" customHeight="1">
      <c r="N5" s="242"/>
      <c r="R5" s="8"/>
      <c r="T5" s="4" t="s">
        <v>55</v>
      </c>
      <c r="U5" s="5" t="s">
        <v>56</v>
      </c>
      <c r="V5" s="4" t="s">
        <v>57</v>
      </c>
      <c r="W5" s="4" t="s">
        <v>58</v>
      </c>
      <c r="X5" s="6" t="s">
        <v>59</v>
      </c>
      <c r="Y5" s="7" t="s">
        <v>60</v>
      </c>
    </row>
    <row r="6" spans="1:1024" ht="13.95" customHeight="1">
      <c r="A6" s="722" t="s">
        <v>2</v>
      </c>
      <c r="B6" s="691" t="s">
        <v>1819</v>
      </c>
      <c r="C6" s="691"/>
      <c r="D6" s="691"/>
      <c r="E6" s="691"/>
      <c r="F6" s="691"/>
      <c r="G6" s="723" t="s">
        <v>2176</v>
      </c>
      <c r="H6" s="589"/>
      <c r="I6" s="691"/>
      <c r="J6" s="691"/>
      <c r="K6" s="691"/>
      <c r="L6" s="691"/>
      <c r="M6" s="691"/>
      <c r="N6" s="691"/>
      <c r="O6" s="691"/>
      <c r="P6" s="691"/>
      <c r="Q6" s="691"/>
      <c r="R6" s="691"/>
      <c r="S6" s="8"/>
      <c r="T6" s="8"/>
      <c r="U6" s="8"/>
      <c r="V6" s="8"/>
      <c r="W6" s="8"/>
      <c r="X6" s="8"/>
      <c r="Y6" s="8"/>
      <c r="Z6" s="691"/>
      <c r="AA6" s="724"/>
    </row>
    <row r="7" spans="1:1024" s="8" customFormat="1" ht="13.95" customHeight="1">
      <c r="A7" s="1" t="s">
        <v>2177</v>
      </c>
      <c r="B7" s="229" t="s">
        <v>2178</v>
      </c>
      <c r="C7" s="229"/>
      <c r="D7" s="691"/>
      <c r="E7" s="691"/>
      <c r="F7" s="691"/>
      <c r="G7" s="723"/>
      <c r="H7" s="589"/>
      <c r="I7" s="691"/>
      <c r="J7" s="691"/>
      <c r="K7" s="691"/>
      <c r="L7" s="691"/>
      <c r="M7" s="691"/>
      <c r="N7" s="691"/>
      <c r="O7" s="691"/>
      <c r="P7" s="691"/>
      <c r="Q7" s="691"/>
      <c r="R7" s="691"/>
      <c r="Z7" s="691"/>
      <c r="AA7" s="724"/>
    </row>
    <row r="8" spans="1:1024">
      <c r="A8" s="621"/>
      <c r="B8" s="619"/>
      <c r="C8" s="619"/>
      <c r="D8" s="619"/>
      <c r="E8" s="619"/>
      <c r="F8" s="619"/>
      <c r="G8" s="619"/>
      <c r="H8" s="729"/>
      <c r="I8" s="619"/>
      <c r="J8" s="619"/>
      <c r="K8" s="619"/>
      <c r="L8" s="619"/>
      <c r="M8" s="622">
        <v>2021</v>
      </c>
      <c r="N8" s="622">
        <v>2022</v>
      </c>
      <c r="O8" s="622">
        <v>2023</v>
      </c>
      <c r="P8" s="622">
        <v>2024</v>
      </c>
      <c r="Q8" s="622" t="s">
        <v>53</v>
      </c>
      <c r="R8" s="622">
        <v>2026</v>
      </c>
      <c r="S8" s="3">
        <v>2027</v>
      </c>
      <c r="T8" s="3"/>
      <c r="U8" s="3"/>
      <c r="V8" s="3"/>
      <c r="W8" s="3"/>
      <c r="X8" s="3"/>
      <c r="Y8" s="3"/>
      <c r="Z8" s="622"/>
      <c r="AA8" s="622"/>
    </row>
    <row r="9" spans="1:1024" s="2" customFormat="1" ht="50.25" customHeight="1">
      <c r="A9" s="623" t="s">
        <v>1415</v>
      </c>
      <c r="B9" s="624" t="s">
        <v>4</v>
      </c>
      <c r="C9" s="624" t="s">
        <v>5</v>
      </c>
      <c r="D9" s="624" t="s">
        <v>6</v>
      </c>
      <c r="E9" s="624" t="s">
        <v>7</v>
      </c>
      <c r="F9" s="624" t="s">
        <v>8</v>
      </c>
      <c r="G9" s="624" t="s">
        <v>9</v>
      </c>
      <c r="H9" s="624" t="s">
        <v>10</v>
      </c>
      <c r="I9" s="624" t="s">
        <v>11</v>
      </c>
      <c r="J9" s="624" t="s">
        <v>12</v>
      </c>
      <c r="K9" s="624" t="s">
        <v>13</v>
      </c>
      <c r="L9" s="624" t="s">
        <v>14</v>
      </c>
      <c r="M9" s="622" t="s">
        <v>1316</v>
      </c>
      <c r="N9" s="622" t="s">
        <v>1317</v>
      </c>
      <c r="O9" s="622" t="s">
        <v>1318</v>
      </c>
      <c r="P9" s="622" t="s">
        <v>1319</v>
      </c>
      <c r="Q9" s="622" t="s">
        <v>1320</v>
      </c>
      <c r="R9" s="622" t="s">
        <v>1321</v>
      </c>
      <c r="S9" s="3" t="s">
        <v>1322</v>
      </c>
      <c r="T9" s="3" t="s">
        <v>47</v>
      </c>
      <c r="U9" s="3" t="s">
        <v>48</v>
      </c>
      <c r="V9" s="3" t="s">
        <v>49</v>
      </c>
      <c r="W9" s="3" t="s">
        <v>50</v>
      </c>
      <c r="X9" s="3" t="s">
        <v>51</v>
      </c>
      <c r="Y9" s="3" t="s">
        <v>52</v>
      </c>
      <c r="Z9" s="665" t="s">
        <v>1413</v>
      </c>
      <c r="AA9" s="664" t="s">
        <v>140</v>
      </c>
      <c r="AME9"/>
      <c r="AMF9"/>
      <c r="AMG9"/>
      <c r="AMH9"/>
      <c r="AMI9"/>
      <c r="AMJ9"/>
    </row>
    <row r="10" spans="1:1024" s="210" customFormat="1" ht="27" customHeight="1">
      <c r="A10" s="717">
        <v>1</v>
      </c>
      <c r="B10" s="219" t="s">
        <v>1326</v>
      </c>
      <c r="C10" s="219" t="s">
        <v>1263</v>
      </c>
      <c r="D10" s="219" t="s">
        <v>19</v>
      </c>
      <c r="E10" s="219"/>
      <c r="F10" s="219" t="s">
        <v>17</v>
      </c>
      <c r="G10" s="219"/>
      <c r="H10" s="730">
        <v>175248855.10079998</v>
      </c>
      <c r="I10" s="219" t="s">
        <v>1382</v>
      </c>
      <c r="J10" s="219">
        <v>2022</v>
      </c>
      <c r="K10" s="219"/>
      <c r="L10" s="219" t="s">
        <v>1265</v>
      </c>
      <c r="M10" s="221">
        <v>0</v>
      </c>
      <c r="N10" s="221">
        <v>37871785</v>
      </c>
      <c r="O10" s="221">
        <v>68008450.799999997</v>
      </c>
      <c r="P10" s="221">
        <v>69368619.599999994</v>
      </c>
      <c r="Q10" s="221">
        <v>0</v>
      </c>
      <c r="R10" s="221">
        <v>0</v>
      </c>
      <c r="S10" s="221">
        <v>0</v>
      </c>
      <c r="T10" s="219"/>
      <c r="U10" s="219"/>
      <c r="V10" s="219"/>
      <c r="W10" s="219"/>
      <c r="X10" s="219"/>
      <c r="Y10" s="219"/>
      <c r="Z10" s="219"/>
      <c r="AA10" s="640" t="s">
        <v>1783</v>
      </c>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row>
    <row r="11" spans="1:1024" ht="27" customHeight="1">
      <c r="A11" s="717">
        <v>1</v>
      </c>
      <c r="B11" s="219" t="s">
        <v>1326</v>
      </c>
      <c r="C11" s="219" t="s">
        <v>1418</v>
      </c>
      <c r="D11" s="219" t="s">
        <v>19</v>
      </c>
      <c r="E11" s="219"/>
      <c r="F11" s="219" t="s">
        <v>17</v>
      </c>
      <c r="G11" s="219"/>
      <c r="H11" s="730">
        <v>74870402</v>
      </c>
      <c r="I11" s="219" t="s">
        <v>1382</v>
      </c>
      <c r="J11" s="219">
        <v>2022</v>
      </c>
      <c r="K11" s="219"/>
      <c r="L11" s="219" t="s">
        <v>1265</v>
      </c>
      <c r="M11" s="221">
        <v>0</v>
      </c>
      <c r="N11" s="221">
        <v>0</v>
      </c>
      <c r="O11" s="221">
        <v>16180057</v>
      </c>
      <c r="P11" s="221">
        <v>29054625.599999998</v>
      </c>
      <c r="Q11" s="221">
        <v>29635719.599999998</v>
      </c>
      <c r="R11" s="221">
        <v>0</v>
      </c>
      <c r="S11" s="221">
        <v>0</v>
      </c>
      <c r="T11" s="238"/>
      <c r="U11" s="238"/>
      <c r="V11" s="237"/>
      <c r="W11" s="237"/>
      <c r="X11" s="237"/>
      <c r="Y11" s="237"/>
      <c r="Z11" s="219"/>
      <c r="AA11" s="640" t="s">
        <v>1782</v>
      </c>
      <c r="AB11" s="234"/>
    </row>
    <row r="12" spans="1:1024" ht="27" customHeight="1">
      <c r="A12" s="719">
        <v>2</v>
      </c>
      <c r="B12" s="632" t="s">
        <v>1326</v>
      </c>
      <c r="C12" s="632" t="s">
        <v>111</v>
      </c>
      <c r="D12" s="632" t="s">
        <v>19</v>
      </c>
      <c r="E12" s="632"/>
      <c r="F12" s="632" t="s">
        <v>17</v>
      </c>
      <c r="G12" s="632"/>
      <c r="H12" s="600">
        <v>42000000</v>
      </c>
      <c r="I12" s="632" t="s">
        <v>1382</v>
      </c>
      <c r="J12" s="632"/>
      <c r="K12" s="632">
        <v>2024</v>
      </c>
      <c r="L12" s="601" t="s">
        <v>1265</v>
      </c>
      <c r="M12" s="641"/>
      <c r="N12" s="641">
        <v>42000000</v>
      </c>
      <c r="O12" s="641"/>
      <c r="P12" s="641"/>
      <c r="Q12" s="632"/>
      <c r="R12" s="632"/>
      <c r="S12" s="632"/>
      <c r="T12" s="653" t="s">
        <v>1784</v>
      </c>
      <c r="U12" s="235"/>
      <c r="V12" s="236"/>
      <c r="W12" s="236"/>
      <c r="X12" s="236"/>
      <c r="Y12" s="236"/>
      <c r="Z12" s="632"/>
      <c r="AA12" s="653" t="s">
        <v>1784</v>
      </c>
      <c r="AB12" s="234"/>
    </row>
    <row r="13" spans="1:1024" s="8" customFormat="1" ht="27" customHeight="1">
      <c r="A13" s="718">
        <v>7</v>
      </c>
      <c r="B13" s="632" t="s">
        <v>1326</v>
      </c>
      <c r="C13" s="632" t="s">
        <v>1916</v>
      </c>
      <c r="D13" s="632" t="s">
        <v>19</v>
      </c>
      <c r="E13" s="632"/>
      <c r="F13" s="632" t="s">
        <v>17</v>
      </c>
      <c r="G13" s="632"/>
      <c r="H13" s="600">
        <v>30400000</v>
      </c>
      <c r="I13" s="632" t="s">
        <v>1382</v>
      </c>
      <c r="J13" s="632">
        <v>2022</v>
      </c>
      <c r="K13" s="632"/>
      <c r="L13" s="601" t="s">
        <v>1265</v>
      </c>
      <c r="M13" s="632"/>
      <c r="N13" s="641">
        <v>30400000</v>
      </c>
      <c r="O13" s="641"/>
      <c r="P13" s="641"/>
      <c r="Q13" s="632"/>
      <c r="R13" s="632"/>
      <c r="S13" s="217"/>
      <c r="T13" s="237"/>
      <c r="U13" s="237"/>
      <c r="V13" s="237"/>
      <c r="W13" s="237"/>
      <c r="X13" s="237"/>
      <c r="Y13" s="237"/>
      <c r="Z13" s="632"/>
      <c r="AA13" s="653" t="s">
        <v>1781</v>
      </c>
      <c r="AB13" s="234"/>
    </row>
    <row r="14" spans="1:1024" s="8" customFormat="1" ht="27" customHeight="1">
      <c r="A14" s="646"/>
      <c r="B14" s="647" t="s">
        <v>1326</v>
      </c>
      <c r="C14" s="647" t="s">
        <v>1853</v>
      </c>
      <c r="D14" s="647" t="s">
        <v>19</v>
      </c>
      <c r="E14" s="647"/>
      <c r="F14" s="647" t="s">
        <v>17</v>
      </c>
      <c r="G14" s="647"/>
      <c r="H14" s="648">
        <v>9000000</v>
      </c>
      <c r="I14" s="647" t="s">
        <v>1382</v>
      </c>
      <c r="J14" s="647">
        <v>2022</v>
      </c>
      <c r="K14" s="647"/>
      <c r="L14" s="649" t="s">
        <v>1265</v>
      </c>
      <c r="M14" s="647"/>
      <c r="N14" s="650">
        <v>9000000</v>
      </c>
      <c r="O14" s="650"/>
      <c r="P14" s="650"/>
      <c r="Q14" s="647"/>
      <c r="R14" s="647"/>
      <c r="S14" s="570"/>
      <c r="T14" s="571"/>
      <c r="U14" s="571"/>
      <c r="V14" s="571"/>
      <c r="W14" s="571"/>
      <c r="X14" s="571"/>
      <c r="Y14" s="571"/>
      <c r="Z14" s="647"/>
      <c r="AA14" s="654"/>
      <c r="AB14" s="234"/>
    </row>
    <row r="15" spans="1:1024" s="8" customFormat="1" ht="27" customHeight="1">
      <c r="A15" s="719">
        <v>6</v>
      </c>
      <c r="B15" s="632" t="s">
        <v>1326</v>
      </c>
      <c r="C15" s="632" t="s">
        <v>2017</v>
      </c>
      <c r="D15" s="632" t="s">
        <v>19</v>
      </c>
      <c r="E15" s="632"/>
      <c r="F15" s="632" t="s">
        <v>17</v>
      </c>
      <c r="G15" s="632"/>
      <c r="H15" s="600">
        <v>7682916</v>
      </c>
      <c r="I15" s="632" t="s">
        <v>1382</v>
      </c>
      <c r="J15" s="632">
        <v>2022</v>
      </c>
      <c r="K15" s="632"/>
      <c r="L15" s="601" t="s">
        <v>1265</v>
      </c>
      <c r="M15" s="632"/>
      <c r="N15" s="633">
        <v>7682916</v>
      </c>
      <c r="O15" s="641"/>
      <c r="P15" s="641"/>
      <c r="Q15" s="632"/>
      <c r="R15" s="632"/>
      <c r="S15" s="217"/>
      <c r="T15" s="237"/>
      <c r="U15" s="237"/>
      <c r="V15" s="237"/>
      <c r="W15" s="237"/>
      <c r="X15" s="237"/>
      <c r="Y15" s="237"/>
      <c r="Z15" s="632"/>
      <c r="AA15" s="653" t="s">
        <v>1781</v>
      </c>
      <c r="AB15" s="234"/>
    </row>
    <row r="16" spans="1:1024" s="8" customFormat="1" ht="27" customHeight="1">
      <c r="A16" s="718">
        <v>8</v>
      </c>
      <c r="B16" s="632" t="s">
        <v>1326</v>
      </c>
      <c r="C16" s="632" t="s">
        <v>1751</v>
      </c>
      <c r="D16" s="632" t="s">
        <v>19</v>
      </c>
      <c r="E16" s="632"/>
      <c r="F16" s="632" t="s">
        <v>17</v>
      </c>
      <c r="G16" s="632"/>
      <c r="H16" s="600">
        <v>2500000</v>
      </c>
      <c r="I16" s="632" t="s">
        <v>1382</v>
      </c>
      <c r="J16" s="632">
        <v>2022</v>
      </c>
      <c r="K16" s="632"/>
      <c r="L16" s="601" t="s">
        <v>1265</v>
      </c>
      <c r="M16" s="632"/>
      <c r="N16" s="641">
        <v>2500000</v>
      </c>
      <c r="O16" s="641"/>
      <c r="P16" s="641"/>
      <c r="Q16" s="632"/>
      <c r="R16" s="632"/>
      <c r="S16" s="217"/>
      <c r="T16" s="237"/>
      <c r="U16" s="237"/>
      <c r="V16" s="237"/>
      <c r="W16" s="237"/>
      <c r="X16" s="237"/>
      <c r="Y16" s="237"/>
      <c r="Z16" s="632"/>
      <c r="AA16" s="653" t="s">
        <v>1781</v>
      </c>
      <c r="AB16" s="234"/>
    </row>
    <row r="17" spans="1:28" s="8" customFormat="1" ht="27" customHeight="1">
      <c r="A17" s="718">
        <v>5</v>
      </c>
      <c r="B17" s="632" t="s">
        <v>1326</v>
      </c>
      <c r="C17" s="632" t="s">
        <v>2136</v>
      </c>
      <c r="D17" s="632" t="s">
        <v>19</v>
      </c>
      <c r="E17" s="632"/>
      <c r="F17" s="632" t="s">
        <v>17</v>
      </c>
      <c r="G17" s="632"/>
      <c r="H17" s="600">
        <v>1950000</v>
      </c>
      <c r="I17" s="632" t="s">
        <v>1382</v>
      </c>
      <c r="J17" s="632">
        <v>2022</v>
      </c>
      <c r="K17" s="632"/>
      <c r="L17" s="601" t="s">
        <v>1265</v>
      </c>
      <c r="M17" s="641"/>
      <c r="N17" s="641">
        <v>1950000</v>
      </c>
      <c r="O17" s="641"/>
      <c r="P17" s="641"/>
      <c r="Q17" s="632"/>
      <c r="R17" s="632"/>
      <c r="S17" s="217"/>
      <c r="T17" s="235"/>
      <c r="U17" s="235"/>
      <c r="V17" s="236"/>
      <c r="W17" s="236"/>
      <c r="X17" s="236"/>
      <c r="Y17" s="236"/>
      <c r="Z17" s="632"/>
      <c r="AA17" s="653"/>
      <c r="AB17" s="234"/>
    </row>
    <row r="18" spans="1:28" s="8" customFormat="1" ht="27" customHeight="1">
      <c r="A18" s="718">
        <v>4</v>
      </c>
      <c r="B18" s="632" t="s">
        <v>1326</v>
      </c>
      <c r="C18" s="632" t="s">
        <v>1753</v>
      </c>
      <c r="D18" s="632" t="s">
        <v>19</v>
      </c>
      <c r="E18" s="632"/>
      <c r="F18" s="632" t="s">
        <v>17</v>
      </c>
      <c r="G18" s="632"/>
      <c r="H18" s="600">
        <v>1683000</v>
      </c>
      <c r="I18" s="632" t="s">
        <v>1382</v>
      </c>
      <c r="J18" s="632">
        <v>2022</v>
      </c>
      <c r="K18" s="632"/>
      <c r="L18" s="601" t="s">
        <v>1265</v>
      </c>
      <c r="M18" s="632"/>
      <c r="N18" s="641">
        <v>1683000</v>
      </c>
      <c r="O18" s="641"/>
      <c r="P18" s="641"/>
      <c r="Q18" s="632"/>
      <c r="R18" s="632"/>
      <c r="S18" s="217"/>
      <c r="T18" s="237"/>
      <c r="U18" s="237"/>
      <c r="V18" s="237"/>
      <c r="W18" s="237"/>
      <c r="X18" s="237"/>
      <c r="Y18" s="237"/>
      <c r="Z18" s="632"/>
      <c r="AA18" s="653" t="s">
        <v>1781</v>
      </c>
      <c r="AB18" s="234"/>
    </row>
    <row r="19" spans="1:28" s="8" customFormat="1" ht="27" customHeight="1">
      <c r="A19" s="718">
        <v>8</v>
      </c>
      <c r="B19" s="632" t="s">
        <v>1326</v>
      </c>
      <c r="C19" s="632" t="s">
        <v>1754</v>
      </c>
      <c r="D19" s="632" t="s">
        <v>19</v>
      </c>
      <c r="E19" s="632"/>
      <c r="F19" s="632" t="s">
        <v>17</v>
      </c>
      <c r="G19" s="632"/>
      <c r="H19" s="600">
        <v>1600000</v>
      </c>
      <c r="I19" s="632" t="s">
        <v>1382</v>
      </c>
      <c r="J19" s="632">
        <v>2022</v>
      </c>
      <c r="K19" s="632"/>
      <c r="L19" s="601" t="s">
        <v>1265</v>
      </c>
      <c r="M19" s="632"/>
      <c r="N19" s="641">
        <v>1600000</v>
      </c>
      <c r="O19" s="641"/>
      <c r="P19" s="641"/>
      <c r="Q19" s="632"/>
      <c r="R19" s="632"/>
      <c r="S19" s="217"/>
      <c r="T19" s="237"/>
      <c r="U19" s="237"/>
      <c r="V19" s="237"/>
      <c r="W19" s="237"/>
      <c r="X19" s="237"/>
      <c r="Y19" s="237"/>
      <c r="Z19" s="632"/>
      <c r="AA19" s="653" t="s">
        <v>1781</v>
      </c>
      <c r="AB19" s="234"/>
    </row>
    <row r="20" spans="1:28" s="8" customFormat="1" ht="27" customHeight="1">
      <c r="A20" s="718">
        <v>3</v>
      </c>
      <c r="B20" s="632" t="s">
        <v>1326</v>
      </c>
      <c r="C20" s="632" t="s">
        <v>2137</v>
      </c>
      <c r="D20" s="632" t="s">
        <v>19</v>
      </c>
      <c r="E20" s="632"/>
      <c r="F20" s="632" t="s">
        <v>17</v>
      </c>
      <c r="G20" s="632"/>
      <c r="H20" s="600">
        <v>1491071</v>
      </c>
      <c r="I20" s="632" t="s">
        <v>1382</v>
      </c>
      <c r="J20" s="632">
        <v>2022</v>
      </c>
      <c r="K20" s="632"/>
      <c r="L20" s="601" t="s">
        <v>1265</v>
      </c>
      <c r="M20" s="632"/>
      <c r="N20" s="641">
        <v>1491071</v>
      </c>
      <c r="O20" s="641"/>
      <c r="P20" s="641"/>
      <c r="Q20" s="632"/>
      <c r="R20" s="632"/>
      <c r="S20" s="217"/>
      <c r="T20" s="237"/>
      <c r="U20" s="237"/>
      <c r="V20" s="237"/>
      <c r="W20" s="237"/>
      <c r="X20" s="237"/>
      <c r="Y20" s="237"/>
      <c r="Z20" s="632"/>
      <c r="AA20" s="653" t="s">
        <v>1781</v>
      </c>
      <c r="AB20" s="234"/>
    </row>
    <row r="21" spans="1:28" s="8" customFormat="1" ht="27" customHeight="1">
      <c r="A21" s="718">
        <v>6</v>
      </c>
      <c r="B21" s="632" t="s">
        <v>1326</v>
      </c>
      <c r="C21" s="632" t="s">
        <v>1823</v>
      </c>
      <c r="D21" s="632" t="s">
        <v>19</v>
      </c>
      <c r="E21" s="632"/>
      <c r="F21" s="632" t="s">
        <v>17</v>
      </c>
      <c r="G21" s="632"/>
      <c r="H21" s="600">
        <v>1267836</v>
      </c>
      <c r="I21" s="632" t="s">
        <v>1382</v>
      </c>
      <c r="J21" s="632">
        <v>2022</v>
      </c>
      <c r="K21" s="632"/>
      <c r="L21" s="601" t="s">
        <v>1265</v>
      </c>
      <c r="M21" s="632"/>
      <c r="N21" s="633">
        <v>1267836</v>
      </c>
      <c r="O21" s="641"/>
      <c r="P21" s="641"/>
      <c r="Q21" s="632"/>
      <c r="R21" s="632"/>
      <c r="S21" s="217"/>
      <c r="T21" s="237"/>
      <c r="U21" s="237"/>
      <c r="V21" s="237"/>
      <c r="W21" s="237"/>
      <c r="X21" s="237"/>
      <c r="Y21" s="237"/>
      <c r="Z21" s="632"/>
      <c r="AA21" s="653" t="s">
        <v>1781</v>
      </c>
      <c r="AB21" s="234"/>
    </row>
    <row r="22" spans="1:28" s="8" customFormat="1" ht="27" customHeight="1">
      <c r="A22" s="718">
        <v>7</v>
      </c>
      <c r="B22" s="632" t="s">
        <v>1326</v>
      </c>
      <c r="C22" s="632" t="s">
        <v>2033</v>
      </c>
      <c r="D22" s="632" t="s">
        <v>19</v>
      </c>
      <c r="E22" s="632"/>
      <c r="F22" s="632" t="s">
        <v>17</v>
      </c>
      <c r="G22" s="632"/>
      <c r="H22" s="600">
        <v>1070000</v>
      </c>
      <c r="I22" s="632" t="s">
        <v>1382</v>
      </c>
      <c r="J22" s="632">
        <v>2022</v>
      </c>
      <c r="K22" s="632"/>
      <c r="L22" s="601" t="s">
        <v>1265</v>
      </c>
      <c r="M22" s="632"/>
      <c r="N22" s="641">
        <v>1070000</v>
      </c>
      <c r="O22" s="641"/>
      <c r="P22" s="641"/>
      <c r="Q22" s="632"/>
      <c r="R22" s="632"/>
      <c r="S22" s="217"/>
      <c r="T22" s="237"/>
      <c r="U22" s="237"/>
      <c r="V22" s="237"/>
      <c r="W22" s="237"/>
      <c r="X22" s="237"/>
      <c r="Y22" s="237"/>
      <c r="Z22" s="632"/>
      <c r="AA22" s="653" t="s">
        <v>1781</v>
      </c>
      <c r="AB22" s="234"/>
    </row>
    <row r="23" spans="1:28" s="8" customFormat="1" ht="27" customHeight="1">
      <c r="A23" s="719"/>
      <c r="B23" s="632" t="s">
        <v>1326</v>
      </c>
      <c r="C23" s="632" t="s">
        <v>1124</v>
      </c>
      <c r="D23" s="632" t="s">
        <v>19</v>
      </c>
      <c r="E23" s="632"/>
      <c r="F23" s="632" t="s">
        <v>17</v>
      </c>
      <c r="G23" s="632"/>
      <c r="H23" s="600">
        <v>930000</v>
      </c>
      <c r="I23" s="632" t="s">
        <v>1382</v>
      </c>
      <c r="J23" s="632">
        <v>2022</v>
      </c>
      <c r="K23" s="632"/>
      <c r="L23" s="601" t="s">
        <v>1265</v>
      </c>
      <c r="M23" s="632"/>
      <c r="N23" s="641">
        <v>930000</v>
      </c>
      <c r="O23" s="641"/>
      <c r="P23" s="641"/>
      <c r="Q23" s="632"/>
      <c r="R23" s="632"/>
      <c r="S23" s="217"/>
      <c r="T23" s="237"/>
      <c r="U23" s="237"/>
      <c r="V23" s="237"/>
      <c r="W23" s="237"/>
      <c r="X23" s="237"/>
      <c r="Y23" s="237"/>
      <c r="Z23" s="632"/>
      <c r="AA23" s="653" t="s">
        <v>1788</v>
      </c>
      <c r="AB23" s="234"/>
    </row>
    <row r="24" spans="1:28" s="8" customFormat="1" ht="27" customHeight="1">
      <c r="A24" s="716"/>
      <c r="B24" s="632" t="s">
        <v>1326</v>
      </c>
      <c r="C24" s="643" t="s">
        <v>2100</v>
      </c>
      <c r="D24" s="632" t="s">
        <v>19</v>
      </c>
      <c r="E24" s="632"/>
      <c r="F24" s="632" t="s">
        <v>17</v>
      </c>
      <c r="G24" s="632"/>
      <c r="H24" s="731">
        <v>900000</v>
      </c>
      <c r="I24" s="632"/>
      <c r="J24" s="632">
        <v>2022</v>
      </c>
      <c r="K24" s="632"/>
      <c r="L24" s="687" t="s">
        <v>2107</v>
      </c>
      <c r="M24" s="632"/>
      <c r="N24" s="645">
        <v>900000</v>
      </c>
      <c r="O24" s="641"/>
      <c r="P24" s="641"/>
      <c r="Q24" s="632"/>
      <c r="R24" s="632"/>
      <c r="S24" s="217"/>
      <c r="T24" s="237"/>
      <c r="U24" s="237"/>
      <c r="V24" s="237"/>
      <c r="W24" s="237"/>
      <c r="X24" s="237"/>
      <c r="Y24" s="237"/>
      <c r="Z24" s="632"/>
      <c r="AA24" s="653"/>
      <c r="AB24" s="234"/>
    </row>
    <row r="25" spans="1:28" s="8" customFormat="1" ht="27" customHeight="1">
      <c r="A25" s="718"/>
      <c r="B25" s="632" t="s">
        <v>1326</v>
      </c>
      <c r="C25" s="642" t="s">
        <v>1820</v>
      </c>
      <c r="D25" s="632" t="s">
        <v>19</v>
      </c>
      <c r="E25" s="632"/>
      <c r="F25" s="632" t="s">
        <v>17</v>
      </c>
      <c r="G25" s="632"/>
      <c r="H25" s="600">
        <v>657600</v>
      </c>
      <c r="I25" s="632" t="s">
        <v>1382</v>
      </c>
      <c r="J25" s="632">
        <v>2022</v>
      </c>
      <c r="K25" s="632"/>
      <c r="L25" s="601" t="s">
        <v>1265</v>
      </c>
      <c r="M25" s="632"/>
      <c r="N25" s="641">
        <v>657600</v>
      </c>
      <c r="O25" s="641"/>
      <c r="P25" s="641"/>
      <c r="Q25" s="632"/>
      <c r="R25" s="632"/>
      <c r="S25" s="217"/>
      <c r="T25" s="237"/>
      <c r="U25" s="237"/>
      <c r="V25" s="237"/>
      <c r="W25" s="237"/>
      <c r="X25" s="237"/>
      <c r="Y25" s="237"/>
      <c r="Z25" s="632"/>
      <c r="AA25" s="653" t="s">
        <v>1781</v>
      </c>
      <c r="AB25" s="234"/>
    </row>
    <row r="26" spans="1:28" s="8" customFormat="1" ht="27" customHeight="1">
      <c r="A26" s="716"/>
      <c r="B26" s="632" t="s">
        <v>1326</v>
      </c>
      <c r="C26" s="632" t="s">
        <v>1953</v>
      </c>
      <c r="D26" s="632" t="s">
        <v>19</v>
      </c>
      <c r="E26" s="632"/>
      <c r="F26" s="632" t="s">
        <v>17</v>
      </c>
      <c r="G26" s="632"/>
      <c r="H26" s="600">
        <v>600000</v>
      </c>
      <c r="I26" s="632" t="s">
        <v>1382</v>
      </c>
      <c r="J26" s="632">
        <v>2022</v>
      </c>
      <c r="K26" s="632"/>
      <c r="L26" s="601" t="s">
        <v>1265</v>
      </c>
      <c r="M26" s="632"/>
      <c r="N26" s="641">
        <v>600000</v>
      </c>
      <c r="O26" s="641"/>
      <c r="P26" s="641"/>
      <c r="Q26" s="632"/>
      <c r="R26" s="632"/>
      <c r="S26" s="217"/>
      <c r="T26" s="237"/>
      <c r="U26" s="237"/>
      <c r="V26" s="237"/>
      <c r="W26" s="237"/>
      <c r="X26" s="237"/>
      <c r="Y26" s="237"/>
      <c r="Z26" s="632"/>
      <c r="AA26" s="653" t="s">
        <v>1789</v>
      </c>
      <c r="AB26" s="234"/>
    </row>
    <row r="27" spans="1:28" s="8" customFormat="1" ht="27" customHeight="1">
      <c r="A27" s="716"/>
      <c r="B27" s="632" t="s">
        <v>1326</v>
      </c>
      <c r="C27" s="632" t="s">
        <v>2001</v>
      </c>
      <c r="D27" s="632" t="s">
        <v>19</v>
      </c>
      <c r="E27" s="632"/>
      <c r="F27" s="632" t="s">
        <v>17</v>
      </c>
      <c r="G27" s="632"/>
      <c r="H27" s="600">
        <v>580000</v>
      </c>
      <c r="I27" s="632" t="s">
        <v>1382</v>
      </c>
      <c r="J27" s="632">
        <v>2022</v>
      </c>
      <c r="K27" s="632"/>
      <c r="L27" s="601" t="s">
        <v>1265</v>
      </c>
      <c r="M27" s="632"/>
      <c r="N27" s="641">
        <v>580000</v>
      </c>
      <c r="O27" s="641"/>
      <c r="P27" s="641"/>
      <c r="Q27" s="632"/>
      <c r="R27" s="632"/>
      <c r="S27" s="632"/>
      <c r="T27" s="653" t="s">
        <v>1789</v>
      </c>
      <c r="U27" s="237"/>
      <c r="V27" s="237"/>
      <c r="W27" s="237"/>
      <c r="X27" s="237"/>
      <c r="Y27" s="237"/>
      <c r="Z27" s="632"/>
      <c r="AA27" s="653" t="s">
        <v>1789</v>
      </c>
      <c r="AB27" s="234"/>
    </row>
    <row r="28" spans="1:28" s="8" customFormat="1" ht="27" customHeight="1">
      <c r="A28" s="716"/>
      <c r="B28" s="632" t="s">
        <v>1326</v>
      </c>
      <c r="C28" s="632" t="s">
        <v>1827</v>
      </c>
      <c r="D28" s="632" t="s">
        <v>19</v>
      </c>
      <c r="E28" s="632"/>
      <c r="F28" s="632"/>
      <c r="G28" s="632"/>
      <c r="H28" s="600">
        <v>546000</v>
      </c>
      <c r="I28" s="632" t="s">
        <v>1382</v>
      </c>
      <c r="J28" s="632">
        <v>2022</v>
      </c>
      <c r="K28" s="632"/>
      <c r="L28" s="601" t="s">
        <v>1265</v>
      </c>
      <c r="M28" s="632"/>
      <c r="N28" s="641">
        <v>546000</v>
      </c>
      <c r="O28" s="641"/>
      <c r="P28" s="641"/>
      <c r="Q28" s="632"/>
      <c r="R28" s="632"/>
      <c r="S28" s="217"/>
      <c r="T28" s="237"/>
      <c r="U28" s="237"/>
      <c r="V28" s="237"/>
      <c r="W28" s="237"/>
      <c r="X28" s="237"/>
      <c r="Y28" s="237"/>
      <c r="Z28" s="632"/>
      <c r="AA28" s="653"/>
      <c r="AB28" s="234"/>
    </row>
    <row r="29" spans="1:28" s="8" customFormat="1" ht="27" customHeight="1">
      <c r="A29" s="716"/>
      <c r="B29" s="632" t="s">
        <v>1326</v>
      </c>
      <c r="C29" s="632" t="s">
        <v>1825</v>
      </c>
      <c r="D29" s="632" t="s">
        <v>19</v>
      </c>
      <c r="E29" s="632"/>
      <c r="F29" s="632" t="s">
        <v>17</v>
      </c>
      <c r="G29" s="632"/>
      <c r="H29" s="600">
        <f>9500+500000</f>
        <v>509500</v>
      </c>
      <c r="I29" s="632" t="s">
        <v>1382</v>
      </c>
      <c r="J29" s="632">
        <v>2022</v>
      </c>
      <c r="K29" s="632"/>
      <c r="L29" s="601" t="s">
        <v>1265</v>
      </c>
      <c r="M29" s="632"/>
      <c r="N29" s="641">
        <v>509500</v>
      </c>
      <c r="O29" s="641"/>
      <c r="P29" s="641"/>
      <c r="Q29" s="632"/>
      <c r="R29" s="632"/>
      <c r="S29" s="217"/>
      <c r="T29" s="237"/>
      <c r="U29" s="237"/>
      <c r="V29" s="237"/>
      <c r="W29" s="237"/>
      <c r="X29" s="237"/>
      <c r="Y29" s="237"/>
      <c r="Z29" s="632"/>
      <c r="AA29" s="653"/>
      <c r="AB29" s="234"/>
    </row>
    <row r="30" spans="1:28" s="8" customFormat="1" ht="27" customHeight="1">
      <c r="A30" s="716"/>
      <c r="B30" s="632" t="s">
        <v>1326</v>
      </c>
      <c r="C30" s="632" t="s">
        <v>2030</v>
      </c>
      <c r="D30" s="632" t="s">
        <v>19</v>
      </c>
      <c r="E30" s="632"/>
      <c r="F30" s="632" t="s">
        <v>17</v>
      </c>
      <c r="G30" s="632"/>
      <c r="H30" s="600">
        <v>500000</v>
      </c>
      <c r="I30" s="632" t="s">
        <v>1382</v>
      </c>
      <c r="J30" s="632">
        <v>2022</v>
      </c>
      <c r="K30" s="632"/>
      <c r="L30" s="601" t="s">
        <v>1265</v>
      </c>
      <c r="M30" s="632"/>
      <c r="N30" s="641">
        <v>500000</v>
      </c>
      <c r="O30" s="641"/>
      <c r="P30" s="641"/>
      <c r="Q30" s="632"/>
      <c r="R30" s="632"/>
      <c r="S30" s="217"/>
      <c r="T30" s="237"/>
      <c r="U30" s="237"/>
      <c r="V30" s="237"/>
      <c r="W30" s="237"/>
      <c r="X30" s="237"/>
      <c r="Y30" s="237"/>
      <c r="Z30" s="632"/>
      <c r="AA30" s="653" t="s">
        <v>1789</v>
      </c>
      <c r="AB30" s="234"/>
    </row>
    <row r="31" spans="1:28" s="8" customFormat="1" ht="27" customHeight="1">
      <c r="A31" s="716"/>
      <c r="B31" s="632" t="s">
        <v>1326</v>
      </c>
      <c r="C31" s="632" t="s">
        <v>1989</v>
      </c>
      <c r="D31" s="632" t="s">
        <v>19</v>
      </c>
      <c r="E31" s="632"/>
      <c r="F31" s="632" t="s">
        <v>17</v>
      </c>
      <c r="G31" s="632"/>
      <c r="H31" s="600">
        <v>496000</v>
      </c>
      <c r="I31" s="632" t="s">
        <v>1382</v>
      </c>
      <c r="J31" s="632">
        <v>2022</v>
      </c>
      <c r="K31" s="632"/>
      <c r="L31" s="601" t="s">
        <v>1265</v>
      </c>
      <c r="M31" s="632"/>
      <c r="N31" s="641">
        <v>496000</v>
      </c>
      <c r="O31" s="641"/>
      <c r="P31" s="641"/>
      <c r="Q31" s="632"/>
      <c r="R31" s="632"/>
      <c r="S31" s="217"/>
      <c r="T31" s="237"/>
      <c r="U31" s="237"/>
      <c r="V31" s="237"/>
      <c r="W31" s="237"/>
      <c r="X31" s="237"/>
      <c r="Y31" s="237"/>
      <c r="Z31" s="632"/>
      <c r="AA31" s="653" t="s">
        <v>1786</v>
      </c>
      <c r="AB31" s="234"/>
    </row>
    <row r="32" spans="1:28" s="8" customFormat="1" ht="27" customHeight="1">
      <c r="A32" s="716"/>
      <c r="B32" s="632" t="s">
        <v>1326</v>
      </c>
      <c r="C32" s="632" t="s">
        <v>2029</v>
      </c>
      <c r="D32" s="632" t="s">
        <v>19</v>
      </c>
      <c r="E32" s="632"/>
      <c r="F32" s="632" t="s">
        <v>17</v>
      </c>
      <c r="G32" s="632"/>
      <c r="H32" s="600">
        <v>465000</v>
      </c>
      <c r="I32" s="632" t="s">
        <v>1382</v>
      </c>
      <c r="J32" s="632">
        <v>2022</v>
      </c>
      <c r="K32" s="632"/>
      <c r="L32" s="601" t="s">
        <v>1265</v>
      </c>
      <c r="M32" s="632"/>
      <c r="N32" s="641">
        <v>465000</v>
      </c>
      <c r="O32" s="641"/>
      <c r="P32" s="641"/>
      <c r="Q32" s="632"/>
      <c r="R32" s="632"/>
      <c r="S32" s="217"/>
      <c r="T32" s="237"/>
      <c r="U32" s="237"/>
      <c r="V32" s="237"/>
      <c r="W32" s="237"/>
      <c r="X32" s="237"/>
      <c r="Y32" s="237"/>
      <c r="Z32" s="632"/>
      <c r="AA32" s="653" t="s">
        <v>1789</v>
      </c>
      <c r="AB32" s="234"/>
    </row>
    <row r="33" spans="1:28" s="8" customFormat="1" ht="27" customHeight="1">
      <c r="A33" s="716"/>
      <c r="B33" s="632" t="s">
        <v>1326</v>
      </c>
      <c r="C33" s="632" t="s">
        <v>1125</v>
      </c>
      <c r="D33" s="632" t="s">
        <v>19</v>
      </c>
      <c r="E33" s="632"/>
      <c r="F33" s="632" t="s">
        <v>17</v>
      </c>
      <c r="G33" s="632"/>
      <c r="H33" s="600">
        <v>450000</v>
      </c>
      <c r="I33" s="632" t="s">
        <v>1382</v>
      </c>
      <c r="J33" s="632">
        <v>2022</v>
      </c>
      <c r="K33" s="632"/>
      <c r="L33" s="601" t="s">
        <v>1265</v>
      </c>
      <c r="M33" s="632"/>
      <c r="N33" s="641">
        <v>450000</v>
      </c>
      <c r="O33" s="641"/>
      <c r="P33" s="641"/>
      <c r="Q33" s="632"/>
      <c r="R33" s="632"/>
      <c r="S33" s="217"/>
      <c r="T33" s="237"/>
      <c r="U33" s="237"/>
      <c r="V33" s="237"/>
      <c r="W33" s="237"/>
      <c r="X33" s="237"/>
      <c r="Y33" s="237"/>
      <c r="Z33" s="632"/>
      <c r="AA33" s="653" t="s">
        <v>1789</v>
      </c>
      <c r="AB33" s="234"/>
    </row>
    <row r="34" spans="1:28" s="8" customFormat="1" ht="27" customHeight="1">
      <c r="A34" s="716"/>
      <c r="B34" s="632" t="s">
        <v>1326</v>
      </c>
      <c r="C34" s="632" t="s">
        <v>1126</v>
      </c>
      <c r="D34" s="632" t="s">
        <v>19</v>
      </c>
      <c r="E34" s="632"/>
      <c r="F34" s="632" t="s">
        <v>17</v>
      </c>
      <c r="G34" s="632"/>
      <c r="H34" s="600">
        <v>400000</v>
      </c>
      <c r="I34" s="632" t="s">
        <v>1382</v>
      </c>
      <c r="J34" s="632">
        <v>2022</v>
      </c>
      <c r="K34" s="632"/>
      <c r="L34" s="601" t="s">
        <v>1265</v>
      </c>
      <c r="M34" s="632"/>
      <c r="N34" s="641">
        <v>400000</v>
      </c>
      <c r="O34" s="641"/>
      <c r="P34" s="641"/>
      <c r="Q34" s="632"/>
      <c r="R34" s="632"/>
      <c r="S34" s="217"/>
      <c r="T34" s="237"/>
      <c r="U34" s="237"/>
      <c r="V34" s="237"/>
      <c r="W34" s="237"/>
      <c r="X34" s="237"/>
      <c r="Y34" s="237"/>
      <c r="Z34" s="632"/>
      <c r="AA34" s="653" t="s">
        <v>1789</v>
      </c>
      <c r="AB34" s="234"/>
    </row>
    <row r="35" spans="1:28" s="8" customFormat="1" ht="27" customHeight="1">
      <c r="A35" s="720"/>
      <c r="B35" s="647" t="s">
        <v>1326</v>
      </c>
      <c r="C35" s="647" t="s">
        <v>1863</v>
      </c>
      <c r="D35" s="647" t="s">
        <v>19</v>
      </c>
      <c r="E35" s="647"/>
      <c r="F35" s="647" t="s">
        <v>17</v>
      </c>
      <c r="G35" s="647"/>
      <c r="H35" s="648">
        <v>365000</v>
      </c>
      <c r="I35" s="647" t="s">
        <v>1382</v>
      </c>
      <c r="J35" s="647">
        <v>2022</v>
      </c>
      <c r="K35" s="647"/>
      <c r="L35" s="649" t="s">
        <v>1265</v>
      </c>
      <c r="M35" s="647"/>
      <c r="N35" s="650">
        <v>365000</v>
      </c>
      <c r="O35" s="650"/>
      <c r="P35" s="650"/>
      <c r="Q35" s="647"/>
      <c r="R35" s="647"/>
      <c r="S35" s="570"/>
      <c r="T35" s="571"/>
      <c r="U35" s="571"/>
      <c r="V35" s="571"/>
      <c r="W35" s="571"/>
      <c r="X35" s="571"/>
      <c r="Y35" s="571"/>
      <c r="Z35" s="647"/>
      <c r="AA35" s="654"/>
      <c r="AB35" s="234"/>
    </row>
    <row r="36" spans="1:28" s="8" customFormat="1" ht="27" customHeight="1">
      <c r="A36" s="716"/>
      <c r="B36" s="632" t="s">
        <v>1326</v>
      </c>
      <c r="C36" s="632" t="s">
        <v>1162</v>
      </c>
      <c r="D36" s="632" t="s">
        <v>19</v>
      </c>
      <c r="E36" s="632"/>
      <c r="F36" s="632" t="s">
        <v>17</v>
      </c>
      <c r="G36" s="632"/>
      <c r="H36" s="600">
        <v>355000</v>
      </c>
      <c r="I36" s="632" t="s">
        <v>1382</v>
      </c>
      <c r="J36" s="632">
        <v>2022</v>
      </c>
      <c r="K36" s="632"/>
      <c r="L36" s="601" t="s">
        <v>1265</v>
      </c>
      <c r="M36" s="632"/>
      <c r="N36" s="641">
        <v>355000</v>
      </c>
      <c r="O36" s="641"/>
      <c r="P36" s="641"/>
      <c r="Q36" s="632"/>
      <c r="R36" s="632"/>
      <c r="S36" s="217"/>
      <c r="T36" s="237"/>
      <c r="U36" s="237"/>
      <c r="V36" s="237"/>
      <c r="W36" s="237"/>
      <c r="X36" s="237"/>
      <c r="Y36" s="237"/>
      <c r="Z36" s="632"/>
      <c r="AA36" s="653" t="s">
        <v>1789</v>
      </c>
      <c r="AB36" s="234"/>
    </row>
    <row r="37" spans="1:28" s="8" customFormat="1" ht="27" customHeight="1">
      <c r="A37" s="716"/>
      <c r="B37" s="632" t="s">
        <v>1326</v>
      </c>
      <c r="C37" s="643" t="s">
        <v>2088</v>
      </c>
      <c r="D37" s="632" t="s">
        <v>19</v>
      </c>
      <c r="E37" s="632"/>
      <c r="F37" s="632" t="s">
        <v>17</v>
      </c>
      <c r="G37" s="632"/>
      <c r="H37" s="731">
        <v>300000</v>
      </c>
      <c r="I37" s="632"/>
      <c r="J37" s="632">
        <v>2022</v>
      </c>
      <c r="K37" s="632"/>
      <c r="L37" s="687" t="s">
        <v>1265</v>
      </c>
      <c r="M37" s="632"/>
      <c r="N37" s="645">
        <v>300000</v>
      </c>
      <c r="O37" s="641"/>
      <c r="P37" s="641"/>
      <c r="Q37" s="632"/>
      <c r="R37" s="632"/>
      <c r="S37" s="217"/>
      <c r="T37" s="237"/>
      <c r="U37" s="237"/>
      <c r="V37" s="237"/>
      <c r="W37" s="237"/>
      <c r="X37" s="237"/>
      <c r="Y37" s="237"/>
      <c r="Z37" s="632"/>
      <c r="AA37" s="653"/>
      <c r="AB37" s="234"/>
    </row>
    <row r="38" spans="1:28" s="8" customFormat="1" ht="27" customHeight="1">
      <c r="A38" s="631"/>
      <c r="B38" s="632" t="s">
        <v>1326</v>
      </c>
      <c r="C38" s="643" t="s">
        <v>1890</v>
      </c>
      <c r="D38" s="632" t="s">
        <v>19</v>
      </c>
      <c r="E38" s="632"/>
      <c r="F38" s="632" t="s">
        <v>17</v>
      </c>
      <c r="G38" s="632"/>
      <c r="H38" s="731">
        <v>280000</v>
      </c>
      <c r="I38" s="632" t="s">
        <v>1382</v>
      </c>
      <c r="J38" s="632">
        <v>2022</v>
      </c>
      <c r="K38" s="632"/>
      <c r="L38" s="644" t="s">
        <v>1895</v>
      </c>
      <c r="M38" s="632"/>
      <c r="N38" s="645">
        <f>H38</f>
        <v>280000</v>
      </c>
      <c r="O38" s="641"/>
      <c r="P38" s="641"/>
      <c r="Q38" s="632"/>
      <c r="R38" s="632"/>
      <c r="S38" s="217"/>
      <c r="T38" s="237"/>
      <c r="U38" s="237"/>
      <c r="V38" s="237"/>
      <c r="W38" s="237"/>
      <c r="X38" s="237"/>
      <c r="Y38" s="237"/>
      <c r="Z38" s="632"/>
      <c r="AA38" s="653"/>
      <c r="AB38" s="234"/>
    </row>
    <row r="39" spans="1:28" s="8" customFormat="1" ht="27" customHeight="1">
      <c r="A39" s="716"/>
      <c r="B39" s="632" t="s">
        <v>1326</v>
      </c>
      <c r="C39" s="632" t="s">
        <v>1896</v>
      </c>
      <c r="D39" s="632" t="s">
        <v>19</v>
      </c>
      <c r="E39" s="632"/>
      <c r="F39" s="632" t="s">
        <v>17</v>
      </c>
      <c r="G39" s="632"/>
      <c r="H39" s="600">
        <v>280000</v>
      </c>
      <c r="I39" s="632" t="s">
        <v>1382</v>
      </c>
      <c r="J39" s="632">
        <v>2022</v>
      </c>
      <c r="K39" s="632"/>
      <c r="L39" s="601" t="s">
        <v>1265</v>
      </c>
      <c r="M39" s="632"/>
      <c r="N39" s="641">
        <v>280000</v>
      </c>
      <c r="O39" s="641"/>
      <c r="P39" s="641"/>
      <c r="Q39" s="632"/>
      <c r="R39" s="632"/>
      <c r="S39" s="217"/>
      <c r="T39" s="237"/>
      <c r="U39" s="237"/>
      <c r="V39" s="237"/>
      <c r="W39" s="237"/>
      <c r="X39" s="237"/>
      <c r="Y39" s="237"/>
      <c r="Z39" s="632"/>
      <c r="AA39" s="653" t="s">
        <v>1789</v>
      </c>
      <c r="AB39" s="234"/>
    </row>
    <row r="40" spans="1:28" s="8" customFormat="1" ht="27" customHeight="1">
      <c r="A40" s="716"/>
      <c r="B40" s="632" t="s">
        <v>1326</v>
      </c>
      <c r="C40" s="632" t="s">
        <v>1161</v>
      </c>
      <c r="D40" s="632" t="s">
        <v>19</v>
      </c>
      <c r="E40" s="632"/>
      <c r="F40" s="632" t="s">
        <v>17</v>
      </c>
      <c r="G40" s="632"/>
      <c r="H40" s="600">
        <v>230000</v>
      </c>
      <c r="I40" s="632" t="s">
        <v>1382</v>
      </c>
      <c r="J40" s="632">
        <v>2022</v>
      </c>
      <c r="K40" s="632"/>
      <c r="L40" s="601" t="s">
        <v>1265</v>
      </c>
      <c r="M40" s="632"/>
      <c r="N40" s="641">
        <v>230000</v>
      </c>
      <c r="O40" s="641"/>
      <c r="P40" s="641"/>
      <c r="Q40" s="632"/>
      <c r="R40" s="632"/>
      <c r="S40" s="217"/>
      <c r="T40" s="237"/>
      <c r="U40" s="237"/>
      <c r="V40" s="237"/>
      <c r="W40" s="237"/>
      <c r="X40" s="237"/>
      <c r="Y40" s="237"/>
      <c r="Z40" s="632"/>
      <c r="AA40" s="653" t="s">
        <v>1789</v>
      </c>
      <c r="AB40" s="234"/>
    </row>
    <row r="41" spans="1:28" s="8" customFormat="1" ht="27" customHeight="1">
      <c r="A41" s="716"/>
      <c r="B41" s="632" t="s">
        <v>1326</v>
      </c>
      <c r="C41" s="632" t="s">
        <v>2000</v>
      </c>
      <c r="D41" s="632" t="s">
        <v>19</v>
      </c>
      <c r="E41" s="632"/>
      <c r="F41" s="632" t="s">
        <v>17</v>
      </c>
      <c r="G41" s="632"/>
      <c r="H41" s="600">
        <v>216000</v>
      </c>
      <c r="I41" s="632" t="s">
        <v>1382</v>
      </c>
      <c r="J41" s="632">
        <v>2022</v>
      </c>
      <c r="K41" s="632"/>
      <c r="L41" s="601" t="s">
        <v>1265</v>
      </c>
      <c r="M41" s="632"/>
      <c r="N41" s="641">
        <v>216000</v>
      </c>
      <c r="O41" s="641"/>
      <c r="P41" s="641"/>
      <c r="Q41" s="632"/>
      <c r="R41" s="632"/>
      <c r="S41" s="632"/>
      <c r="T41" s="653"/>
      <c r="U41" s="237"/>
      <c r="V41" s="237"/>
      <c r="W41" s="237"/>
      <c r="X41" s="237"/>
      <c r="Y41" s="237"/>
      <c r="Z41" s="632"/>
      <c r="AA41" s="653"/>
      <c r="AB41" s="234"/>
    </row>
    <row r="42" spans="1:28" s="8" customFormat="1" ht="27" customHeight="1">
      <c r="A42" s="716"/>
      <c r="B42" s="632" t="s">
        <v>1326</v>
      </c>
      <c r="C42" s="632" t="s">
        <v>2016</v>
      </c>
      <c r="D42" s="632" t="s">
        <v>19</v>
      </c>
      <c r="E42" s="632"/>
      <c r="F42" s="632" t="s">
        <v>17</v>
      </c>
      <c r="G42" s="632"/>
      <c r="H42" s="600">
        <v>215000</v>
      </c>
      <c r="I42" s="632" t="s">
        <v>1382</v>
      </c>
      <c r="J42" s="632">
        <v>2022</v>
      </c>
      <c r="K42" s="632"/>
      <c r="L42" s="601" t="s">
        <v>1265</v>
      </c>
      <c r="M42" s="632"/>
      <c r="N42" s="641">
        <v>215000</v>
      </c>
      <c r="O42" s="641"/>
      <c r="P42" s="641"/>
      <c r="Q42" s="632"/>
      <c r="R42" s="632"/>
      <c r="S42" s="217"/>
      <c r="T42" s="237"/>
      <c r="U42" s="237"/>
      <c r="V42" s="237"/>
      <c r="W42" s="237"/>
      <c r="X42" s="237"/>
      <c r="Y42" s="237"/>
      <c r="Z42" s="632"/>
      <c r="AA42" s="653"/>
      <c r="AB42" s="234"/>
    </row>
    <row r="43" spans="1:28" s="8" customFormat="1" ht="27" customHeight="1">
      <c r="A43" s="716"/>
      <c r="B43" s="632" t="s">
        <v>1326</v>
      </c>
      <c r="C43" s="632" t="s">
        <v>1150</v>
      </c>
      <c r="D43" s="632" t="s">
        <v>19</v>
      </c>
      <c r="E43" s="632"/>
      <c r="F43" s="632" t="s">
        <v>17</v>
      </c>
      <c r="G43" s="632"/>
      <c r="H43" s="600">
        <v>201681</v>
      </c>
      <c r="I43" s="632" t="s">
        <v>1382</v>
      </c>
      <c r="J43" s="632">
        <v>2022</v>
      </c>
      <c r="K43" s="632"/>
      <c r="L43" s="601" t="s">
        <v>1265</v>
      </c>
      <c r="M43" s="632"/>
      <c r="N43" s="633">
        <v>201681</v>
      </c>
      <c r="O43" s="641"/>
      <c r="P43" s="641"/>
      <c r="Q43" s="632"/>
      <c r="R43" s="632"/>
      <c r="S43" s="217"/>
      <c r="T43" s="237"/>
      <c r="U43" s="237"/>
      <c r="V43" s="237"/>
      <c r="W43" s="237"/>
      <c r="X43" s="237"/>
      <c r="Y43" s="237"/>
      <c r="Z43" s="632"/>
      <c r="AA43" s="653" t="s">
        <v>1789</v>
      </c>
      <c r="AB43" s="234"/>
    </row>
    <row r="44" spans="1:28" s="8" customFormat="1" ht="27" customHeight="1">
      <c r="A44" s="716"/>
      <c r="B44" s="632" t="s">
        <v>1326</v>
      </c>
      <c r="C44" s="632" t="s">
        <v>1134</v>
      </c>
      <c r="D44" s="632" t="s">
        <v>19</v>
      </c>
      <c r="E44" s="632"/>
      <c r="F44" s="632" t="s">
        <v>17</v>
      </c>
      <c r="G44" s="632"/>
      <c r="H44" s="600">
        <v>200000</v>
      </c>
      <c r="I44" s="632" t="s">
        <v>1382</v>
      </c>
      <c r="J44" s="632">
        <v>2022</v>
      </c>
      <c r="K44" s="632"/>
      <c r="L44" s="601" t="s">
        <v>1265</v>
      </c>
      <c r="M44" s="632"/>
      <c r="N44" s="641">
        <v>200000</v>
      </c>
      <c r="O44" s="641"/>
      <c r="P44" s="641"/>
      <c r="Q44" s="632"/>
      <c r="R44" s="632"/>
      <c r="S44" s="217"/>
      <c r="T44" s="237"/>
      <c r="U44" s="237"/>
      <c r="V44" s="237"/>
      <c r="W44" s="237"/>
      <c r="X44" s="237"/>
      <c r="Y44" s="237"/>
      <c r="Z44" s="632"/>
      <c r="AA44" s="653"/>
      <c r="AB44" s="234"/>
    </row>
    <row r="45" spans="1:28" s="8" customFormat="1" ht="27" customHeight="1">
      <c r="A45" s="716"/>
      <c r="B45" s="632" t="s">
        <v>1326</v>
      </c>
      <c r="C45" s="632" t="s">
        <v>1985</v>
      </c>
      <c r="D45" s="632" t="s">
        <v>19</v>
      </c>
      <c r="E45" s="632"/>
      <c r="F45" s="632" t="s">
        <v>17</v>
      </c>
      <c r="G45" s="632"/>
      <c r="H45" s="600">
        <v>200000</v>
      </c>
      <c r="I45" s="632" t="s">
        <v>1382</v>
      </c>
      <c r="J45" s="632">
        <v>2022</v>
      </c>
      <c r="K45" s="632"/>
      <c r="L45" s="601" t="s">
        <v>1265</v>
      </c>
      <c r="M45" s="632"/>
      <c r="N45" s="641">
        <v>200000</v>
      </c>
      <c r="O45" s="641"/>
      <c r="P45" s="641"/>
      <c r="Q45" s="632"/>
      <c r="R45" s="632"/>
      <c r="S45" s="217"/>
      <c r="T45" s="237"/>
      <c r="U45" s="237"/>
      <c r="V45" s="237"/>
      <c r="W45" s="237"/>
      <c r="X45" s="237"/>
      <c r="Y45" s="237"/>
      <c r="Z45" s="632"/>
      <c r="AA45" s="653"/>
      <c r="AB45" s="234"/>
    </row>
    <row r="46" spans="1:28" s="8" customFormat="1" ht="27" customHeight="1">
      <c r="A46" s="716"/>
      <c r="B46" s="632" t="s">
        <v>1326</v>
      </c>
      <c r="C46" s="632" t="s">
        <v>1130</v>
      </c>
      <c r="D46" s="632" t="s">
        <v>19</v>
      </c>
      <c r="E46" s="632"/>
      <c r="F46" s="632" t="s">
        <v>17</v>
      </c>
      <c r="G46" s="632"/>
      <c r="H46" s="600">
        <v>198000</v>
      </c>
      <c r="I46" s="632" t="s">
        <v>1382</v>
      </c>
      <c r="J46" s="632">
        <v>2022</v>
      </c>
      <c r="K46" s="632"/>
      <c r="L46" s="601" t="s">
        <v>1265</v>
      </c>
      <c r="M46" s="632"/>
      <c r="N46" s="641">
        <v>198000</v>
      </c>
      <c r="O46" s="641"/>
      <c r="P46" s="641"/>
      <c r="Q46" s="632"/>
      <c r="R46" s="632"/>
      <c r="S46" s="217"/>
      <c r="T46" s="237"/>
      <c r="U46" s="237"/>
      <c r="V46" s="237"/>
      <c r="W46" s="237"/>
      <c r="X46" s="237"/>
      <c r="Y46" s="237"/>
      <c r="Z46" s="632"/>
      <c r="AA46" s="653"/>
      <c r="AB46" s="234"/>
    </row>
    <row r="47" spans="1:28" s="8" customFormat="1" ht="27" customHeight="1">
      <c r="A47" s="716"/>
      <c r="B47" s="632" t="s">
        <v>1326</v>
      </c>
      <c r="C47" s="632" t="s">
        <v>1156</v>
      </c>
      <c r="D47" s="632" t="s">
        <v>19</v>
      </c>
      <c r="E47" s="632"/>
      <c r="F47" s="632" t="s">
        <v>17</v>
      </c>
      <c r="G47" s="632"/>
      <c r="H47" s="600">
        <v>180000</v>
      </c>
      <c r="I47" s="632" t="s">
        <v>1382</v>
      </c>
      <c r="J47" s="632">
        <v>2022</v>
      </c>
      <c r="K47" s="632"/>
      <c r="L47" s="601" t="s">
        <v>1265</v>
      </c>
      <c r="M47" s="632"/>
      <c r="N47" s="641">
        <v>180000</v>
      </c>
      <c r="O47" s="641"/>
      <c r="P47" s="641"/>
      <c r="Q47" s="632"/>
      <c r="R47" s="632"/>
      <c r="S47" s="217"/>
      <c r="T47" s="237"/>
      <c r="U47" s="237"/>
      <c r="V47" s="237"/>
      <c r="W47" s="237"/>
      <c r="X47" s="237"/>
      <c r="Y47" s="237"/>
      <c r="Z47" s="632"/>
      <c r="AA47" s="653"/>
      <c r="AB47" s="234"/>
    </row>
    <row r="48" spans="1:28" s="8" customFormat="1" ht="27" customHeight="1">
      <c r="A48" s="716"/>
      <c r="B48" s="632" t="s">
        <v>1326</v>
      </c>
      <c r="C48" s="632" t="s">
        <v>1131</v>
      </c>
      <c r="D48" s="632" t="s">
        <v>19</v>
      </c>
      <c r="E48" s="632"/>
      <c r="F48" s="632" t="s">
        <v>17</v>
      </c>
      <c r="G48" s="632"/>
      <c r="H48" s="600">
        <v>166000</v>
      </c>
      <c r="I48" s="632" t="s">
        <v>1382</v>
      </c>
      <c r="J48" s="632">
        <v>2022</v>
      </c>
      <c r="K48" s="632"/>
      <c r="L48" s="601" t="s">
        <v>1265</v>
      </c>
      <c r="M48" s="632"/>
      <c r="N48" s="641">
        <v>166000</v>
      </c>
      <c r="O48" s="641"/>
      <c r="P48" s="641"/>
      <c r="Q48" s="632"/>
      <c r="R48" s="632"/>
      <c r="S48" s="217"/>
      <c r="T48" s="237"/>
      <c r="U48" s="237"/>
      <c r="V48" s="237"/>
      <c r="W48" s="237"/>
      <c r="X48" s="237"/>
      <c r="Y48" s="237"/>
      <c r="Z48" s="632"/>
      <c r="AA48" s="653"/>
      <c r="AB48" s="234"/>
    </row>
    <row r="49" spans="1:28" s="8" customFormat="1" ht="27" customHeight="1">
      <c r="A49" s="631"/>
      <c r="B49" s="632" t="s">
        <v>1326</v>
      </c>
      <c r="C49" s="632" t="s">
        <v>1148</v>
      </c>
      <c r="D49" s="632" t="s">
        <v>19</v>
      </c>
      <c r="E49" s="632"/>
      <c r="F49" s="632" t="s">
        <v>17</v>
      </c>
      <c r="G49" s="632"/>
      <c r="H49" s="600">
        <v>165000</v>
      </c>
      <c r="I49" s="632" t="s">
        <v>1382</v>
      </c>
      <c r="J49" s="632">
        <v>2022</v>
      </c>
      <c r="K49" s="632"/>
      <c r="L49" s="601" t="s">
        <v>1265</v>
      </c>
      <c r="M49" s="632"/>
      <c r="N49" s="641">
        <v>165000</v>
      </c>
      <c r="O49" s="641"/>
      <c r="P49" s="641"/>
      <c r="Q49" s="632"/>
      <c r="R49" s="632"/>
      <c r="S49" s="217"/>
      <c r="T49" s="237"/>
      <c r="U49" s="237"/>
      <c r="V49" s="237"/>
      <c r="W49" s="237"/>
      <c r="X49" s="237"/>
      <c r="Y49" s="237"/>
      <c r="Z49" s="632"/>
      <c r="AA49" s="653"/>
      <c r="AB49" s="234"/>
    </row>
    <row r="50" spans="1:28" s="8" customFormat="1" ht="27" customHeight="1">
      <c r="A50" s="716"/>
      <c r="B50" s="632" t="s">
        <v>1326</v>
      </c>
      <c r="C50" s="632" t="s">
        <v>2011</v>
      </c>
      <c r="D50" s="632" t="s">
        <v>19</v>
      </c>
      <c r="E50" s="632"/>
      <c r="F50" s="632" t="s">
        <v>17</v>
      </c>
      <c r="G50" s="632"/>
      <c r="H50" s="600">
        <v>165000</v>
      </c>
      <c r="I50" s="632" t="s">
        <v>1382</v>
      </c>
      <c r="J50" s="632">
        <v>2022</v>
      </c>
      <c r="K50" s="632"/>
      <c r="L50" s="601" t="s">
        <v>1265</v>
      </c>
      <c r="M50" s="632"/>
      <c r="N50" s="641">
        <v>165000</v>
      </c>
      <c r="O50" s="641"/>
      <c r="P50" s="641"/>
      <c r="Q50" s="632"/>
      <c r="R50" s="632"/>
      <c r="S50" s="217"/>
      <c r="T50" s="237"/>
      <c r="U50" s="237"/>
      <c r="V50" s="237"/>
      <c r="W50" s="237"/>
      <c r="X50" s="237"/>
      <c r="Y50" s="237"/>
      <c r="Z50" s="632"/>
      <c r="AA50" s="653"/>
      <c r="AB50" s="234"/>
    </row>
    <row r="51" spans="1:28" s="8" customFormat="1" ht="27" customHeight="1">
      <c r="A51" s="631"/>
      <c r="B51" s="632" t="s">
        <v>1326</v>
      </c>
      <c r="C51" s="643" t="s">
        <v>1881</v>
      </c>
      <c r="D51" s="632" t="s">
        <v>19</v>
      </c>
      <c r="E51" s="632"/>
      <c r="F51" s="632" t="s">
        <v>17</v>
      </c>
      <c r="G51" s="632"/>
      <c r="H51" s="731">
        <v>150000</v>
      </c>
      <c r="I51" s="632" t="s">
        <v>1382</v>
      </c>
      <c r="J51" s="632">
        <v>2022</v>
      </c>
      <c r="K51" s="632"/>
      <c r="L51" s="642" t="s">
        <v>1265</v>
      </c>
      <c r="M51" s="632"/>
      <c r="N51" s="645">
        <f>H51</f>
        <v>150000</v>
      </c>
      <c r="O51" s="641"/>
      <c r="P51" s="641"/>
      <c r="Q51" s="632"/>
      <c r="R51" s="632"/>
      <c r="S51" s="217"/>
      <c r="T51" s="237"/>
      <c r="U51" s="237"/>
      <c r="V51" s="237"/>
      <c r="W51" s="237"/>
      <c r="X51" s="237"/>
      <c r="Y51" s="237"/>
      <c r="Z51" s="632"/>
      <c r="AA51" s="653"/>
      <c r="AB51" s="234"/>
    </row>
    <row r="52" spans="1:28" s="8" customFormat="1" ht="27" customHeight="1">
      <c r="A52" s="716"/>
      <c r="B52" s="632" t="s">
        <v>1326</v>
      </c>
      <c r="C52" s="632" t="s">
        <v>1966</v>
      </c>
      <c r="D52" s="632" t="s">
        <v>19</v>
      </c>
      <c r="E52" s="632"/>
      <c r="F52" s="632" t="s">
        <v>17</v>
      </c>
      <c r="G52" s="632"/>
      <c r="H52" s="600">
        <v>150000</v>
      </c>
      <c r="I52" s="632" t="s">
        <v>1382</v>
      </c>
      <c r="J52" s="632">
        <v>2022</v>
      </c>
      <c r="K52" s="632"/>
      <c r="L52" s="601" t="s">
        <v>1265</v>
      </c>
      <c r="M52" s="632"/>
      <c r="N52" s="641">
        <v>150000</v>
      </c>
      <c r="O52" s="641"/>
      <c r="P52" s="641"/>
      <c r="Q52" s="632"/>
      <c r="R52" s="632"/>
      <c r="S52" s="217"/>
      <c r="T52" s="237"/>
      <c r="U52" s="237"/>
      <c r="V52" s="237"/>
      <c r="W52" s="237"/>
      <c r="X52" s="237"/>
      <c r="Y52" s="237"/>
      <c r="Z52" s="632"/>
      <c r="AA52" s="653"/>
      <c r="AB52" s="234"/>
    </row>
    <row r="53" spans="1:28" s="8" customFormat="1" ht="27" customHeight="1">
      <c r="A53" s="716"/>
      <c r="B53" s="632" t="s">
        <v>1326</v>
      </c>
      <c r="C53" s="632" t="s">
        <v>1942</v>
      </c>
      <c r="D53" s="632" t="s">
        <v>19</v>
      </c>
      <c r="E53" s="632"/>
      <c r="F53" s="632" t="s">
        <v>17</v>
      </c>
      <c r="G53" s="632"/>
      <c r="H53" s="600">
        <v>150000</v>
      </c>
      <c r="I53" s="632" t="s">
        <v>1382</v>
      </c>
      <c r="J53" s="632">
        <v>2022</v>
      </c>
      <c r="K53" s="632"/>
      <c r="L53" s="601" t="s">
        <v>1265</v>
      </c>
      <c r="M53" s="632"/>
      <c r="N53" s="641">
        <v>150000</v>
      </c>
      <c r="O53" s="641"/>
      <c r="P53" s="641"/>
      <c r="Q53" s="632"/>
      <c r="R53" s="632"/>
      <c r="S53" s="217"/>
      <c r="T53" s="237"/>
      <c r="U53" s="237"/>
      <c r="V53" s="237"/>
      <c r="W53" s="237"/>
      <c r="X53" s="237"/>
      <c r="Y53" s="237"/>
      <c r="Z53" s="632"/>
      <c r="AA53" s="653"/>
      <c r="AB53" s="234"/>
    </row>
    <row r="54" spans="1:28" s="8" customFormat="1" ht="27" customHeight="1">
      <c r="A54" s="716"/>
      <c r="B54" s="632" t="s">
        <v>1326</v>
      </c>
      <c r="C54" s="632" t="s">
        <v>2025</v>
      </c>
      <c r="D54" s="632" t="s">
        <v>19</v>
      </c>
      <c r="E54" s="632"/>
      <c r="F54" s="632" t="s">
        <v>17</v>
      </c>
      <c r="G54" s="632"/>
      <c r="H54" s="600">
        <v>150000</v>
      </c>
      <c r="I54" s="632" t="s">
        <v>1382</v>
      </c>
      <c r="J54" s="632">
        <v>2022</v>
      </c>
      <c r="K54" s="632"/>
      <c r="L54" s="601" t="s">
        <v>1265</v>
      </c>
      <c r="M54" s="632"/>
      <c r="N54" s="641">
        <v>150000</v>
      </c>
      <c r="O54" s="641"/>
      <c r="P54" s="641"/>
      <c r="Q54" s="632"/>
      <c r="R54" s="632"/>
      <c r="S54" s="217"/>
      <c r="T54" s="237"/>
      <c r="U54" s="237"/>
      <c r="V54" s="237"/>
      <c r="W54" s="237"/>
      <c r="X54" s="237"/>
      <c r="Y54" s="237"/>
      <c r="Z54" s="632"/>
      <c r="AA54" s="653"/>
      <c r="AB54" s="234"/>
    </row>
    <row r="55" spans="1:28" s="8" customFormat="1" ht="27" customHeight="1">
      <c r="A55" s="716"/>
      <c r="B55" s="632" t="s">
        <v>1326</v>
      </c>
      <c r="C55" s="643" t="s">
        <v>2089</v>
      </c>
      <c r="D55" s="632" t="s">
        <v>19</v>
      </c>
      <c r="E55" s="632"/>
      <c r="F55" s="632" t="s">
        <v>17</v>
      </c>
      <c r="G55" s="632"/>
      <c r="H55" s="731">
        <v>150000</v>
      </c>
      <c r="I55" s="632"/>
      <c r="J55" s="632">
        <v>2022</v>
      </c>
      <c r="K55" s="632"/>
      <c r="L55" s="687" t="s">
        <v>1265</v>
      </c>
      <c r="M55" s="632"/>
      <c r="N55" s="645">
        <v>150000</v>
      </c>
      <c r="O55" s="641"/>
      <c r="P55" s="641"/>
      <c r="Q55" s="632"/>
      <c r="R55" s="632"/>
      <c r="S55" s="217"/>
      <c r="T55" s="237"/>
      <c r="U55" s="237"/>
      <c r="V55" s="237"/>
      <c r="W55" s="237"/>
      <c r="X55" s="237"/>
      <c r="Y55" s="237"/>
      <c r="Z55" s="632"/>
      <c r="AA55" s="653"/>
      <c r="AB55" s="234"/>
    </row>
    <row r="56" spans="1:28" s="8" customFormat="1" ht="27" customHeight="1">
      <c r="A56" s="716"/>
      <c r="B56" s="632" t="s">
        <v>1326</v>
      </c>
      <c r="C56" s="643" t="s">
        <v>2101</v>
      </c>
      <c r="D56" s="632" t="s">
        <v>19</v>
      </c>
      <c r="E56" s="632"/>
      <c r="F56" s="632" t="s">
        <v>17</v>
      </c>
      <c r="G56" s="632"/>
      <c r="H56" s="731">
        <v>150000</v>
      </c>
      <c r="I56" s="632"/>
      <c r="J56" s="632">
        <v>2022</v>
      </c>
      <c r="K56" s="632"/>
      <c r="L56" s="687" t="s">
        <v>2107</v>
      </c>
      <c r="M56" s="632"/>
      <c r="N56" s="645">
        <v>150000</v>
      </c>
      <c r="O56" s="641"/>
      <c r="P56" s="641"/>
      <c r="Q56" s="632"/>
      <c r="R56" s="632"/>
      <c r="S56" s="217"/>
      <c r="T56" s="237"/>
      <c r="U56" s="237"/>
      <c r="V56" s="237"/>
      <c r="W56" s="237"/>
      <c r="X56" s="237"/>
      <c r="Y56" s="237"/>
      <c r="Z56" s="632"/>
      <c r="AA56" s="653"/>
      <c r="AB56" s="234"/>
    </row>
    <row r="57" spans="1:28" s="8" customFormat="1" ht="27" customHeight="1">
      <c r="A57" s="716"/>
      <c r="B57" s="632" t="s">
        <v>1326</v>
      </c>
      <c r="C57" s="643" t="s">
        <v>2080</v>
      </c>
      <c r="D57" s="632" t="s">
        <v>19</v>
      </c>
      <c r="E57" s="632"/>
      <c r="F57" s="632" t="s">
        <v>17</v>
      </c>
      <c r="G57" s="632"/>
      <c r="H57" s="731">
        <v>139000</v>
      </c>
      <c r="I57" s="632"/>
      <c r="J57" s="632">
        <v>2022</v>
      </c>
      <c r="K57" s="632"/>
      <c r="L57" s="687" t="s">
        <v>1327</v>
      </c>
      <c r="M57" s="632"/>
      <c r="N57" s="645">
        <v>139000</v>
      </c>
      <c r="O57" s="641"/>
      <c r="P57" s="641"/>
      <c r="Q57" s="632"/>
      <c r="R57" s="632"/>
      <c r="S57" s="217"/>
      <c r="T57" s="237"/>
      <c r="U57" s="237"/>
      <c r="V57" s="237"/>
      <c r="W57" s="237"/>
      <c r="X57" s="237"/>
      <c r="Y57" s="237"/>
      <c r="Z57" s="632"/>
      <c r="AA57" s="653"/>
      <c r="AB57" s="234"/>
    </row>
    <row r="58" spans="1:28" s="8" customFormat="1" ht="27" customHeight="1">
      <c r="A58" s="716"/>
      <c r="B58" s="632" t="s">
        <v>1326</v>
      </c>
      <c r="C58" s="632" t="s">
        <v>1122</v>
      </c>
      <c r="D58" s="632" t="s">
        <v>19</v>
      </c>
      <c r="E58" s="632"/>
      <c r="F58" s="632" t="s">
        <v>17</v>
      </c>
      <c r="G58" s="632"/>
      <c r="H58" s="600">
        <v>136458.25</v>
      </c>
      <c r="I58" s="632" t="s">
        <v>1382</v>
      </c>
      <c r="J58" s="632">
        <v>2022</v>
      </c>
      <c r="K58" s="632"/>
      <c r="L58" s="601" t="s">
        <v>1265</v>
      </c>
      <c r="M58" s="632"/>
      <c r="N58" s="641">
        <v>136458.25</v>
      </c>
      <c r="O58" s="641"/>
      <c r="P58" s="641"/>
      <c r="Q58" s="632"/>
      <c r="R58" s="632"/>
      <c r="S58" s="217"/>
      <c r="T58" s="237"/>
      <c r="U58" s="237"/>
      <c r="V58" s="237"/>
      <c r="W58" s="237"/>
      <c r="X58" s="237"/>
      <c r="Y58" s="237"/>
      <c r="Z58" s="632"/>
      <c r="AA58" s="653"/>
      <c r="AB58" s="234"/>
    </row>
    <row r="59" spans="1:28" s="8" customFormat="1" ht="27" customHeight="1">
      <c r="A59" s="716"/>
      <c r="B59" s="632" t="s">
        <v>1326</v>
      </c>
      <c r="C59" s="632" t="s">
        <v>1133</v>
      </c>
      <c r="D59" s="632" t="s">
        <v>19</v>
      </c>
      <c r="E59" s="632"/>
      <c r="F59" s="632" t="s">
        <v>17</v>
      </c>
      <c r="G59" s="632"/>
      <c r="H59" s="600">
        <v>130000</v>
      </c>
      <c r="I59" s="632" t="s">
        <v>1382</v>
      </c>
      <c r="J59" s="632">
        <v>2022</v>
      </c>
      <c r="K59" s="632"/>
      <c r="L59" s="601" t="s">
        <v>1265</v>
      </c>
      <c r="M59" s="632"/>
      <c r="N59" s="641">
        <v>130000</v>
      </c>
      <c r="O59" s="641"/>
      <c r="P59" s="641"/>
      <c r="Q59" s="632"/>
      <c r="R59" s="632"/>
      <c r="S59" s="217"/>
      <c r="T59" s="237"/>
      <c r="U59" s="237"/>
      <c r="V59" s="237"/>
      <c r="W59" s="237"/>
      <c r="X59" s="237"/>
      <c r="Y59" s="237"/>
      <c r="Z59" s="632"/>
      <c r="AA59" s="653"/>
      <c r="AB59" s="234"/>
    </row>
    <row r="60" spans="1:28" s="8" customFormat="1" ht="27" customHeight="1">
      <c r="A60" s="716"/>
      <c r="B60" s="632" t="s">
        <v>1326</v>
      </c>
      <c r="C60" s="643" t="s">
        <v>2092</v>
      </c>
      <c r="D60" s="632" t="s">
        <v>19</v>
      </c>
      <c r="E60" s="632"/>
      <c r="F60" s="632" t="s">
        <v>17</v>
      </c>
      <c r="G60" s="632"/>
      <c r="H60" s="731">
        <v>120000</v>
      </c>
      <c r="I60" s="632"/>
      <c r="J60" s="632">
        <v>2022</v>
      </c>
      <c r="K60" s="632"/>
      <c r="L60" s="687" t="s">
        <v>2095</v>
      </c>
      <c r="M60" s="632"/>
      <c r="N60" s="645">
        <v>120000</v>
      </c>
      <c r="O60" s="641"/>
      <c r="P60" s="641"/>
      <c r="Q60" s="632"/>
      <c r="R60" s="632"/>
      <c r="S60" s="217"/>
      <c r="T60" s="237"/>
      <c r="U60" s="237"/>
      <c r="V60" s="237"/>
      <c r="W60" s="237"/>
      <c r="X60" s="237"/>
      <c r="Y60" s="237"/>
      <c r="Z60" s="632"/>
      <c r="AA60" s="653"/>
      <c r="AB60" s="234"/>
    </row>
    <row r="61" spans="1:28" s="8" customFormat="1" ht="27" customHeight="1">
      <c r="A61" s="716"/>
      <c r="B61" s="632" t="s">
        <v>1326</v>
      </c>
      <c r="C61" s="643" t="s">
        <v>2093</v>
      </c>
      <c r="D61" s="632" t="s">
        <v>19</v>
      </c>
      <c r="E61" s="632"/>
      <c r="F61" s="632" t="s">
        <v>17</v>
      </c>
      <c r="G61" s="632"/>
      <c r="H61" s="731">
        <v>120000</v>
      </c>
      <c r="I61" s="632"/>
      <c r="J61" s="632">
        <v>2022</v>
      </c>
      <c r="K61" s="632"/>
      <c r="L61" s="687" t="s">
        <v>1265</v>
      </c>
      <c r="M61" s="632"/>
      <c r="N61" s="645">
        <v>120000</v>
      </c>
      <c r="O61" s="641"/>
      <c r="P61" s="641"/>
      <c r="Q61" s="632"/>
      <c r="R61" s="632"/>
      <c r="S61" s="217"/>
      <c r="T61" s="237"/>
      <c r="U61" s="237"/>
      <c r="V61" s="237"/>
      <c r="W61" s="237"/>
      <c r="X61" s="237"/>
      <c r="Y61" s="237"/>
      <c r="Z61" s="632"/>
      <c r="AA61" s="653"/>
      <c r="AB61" s="234"/>
    </row>
    <row r="62" spans="1:28" s="8" customFormat="1" ht="27" customHeight="1">
      <c r="A62" s="716"/>
      <c r="B62" s="632" t="s">
        <v>1326</v>
      </c>
      <c r="C62" s="632" t="s">
        <v>2007</v>
      </c>
      <c r="D62" s="632" t="s">
        <v>19</v>
      </c>
      <c r="E62" s="632"/>
      <c r="F62" s="632" t="s">
        <v>17</v>
      </c>
      <c r="G62" s="632"/>
      <c r="H62" s="600">
        <v>110000</v>
      </c>
      <c r="I62" s="632" t="s">
        <v>1382</v>
      </c>
      <c r="J62" s="632">
        <v>2022</v>
      </c>
      <c r="K62" s="632"/>
      <c r="L62" s="601" t="s">
        <v>1265</v>
      </c>
      <c r="M62" s="632"/>
      <c r="N62" s="641">
        <v>110000</v>
      </c>
      <c r="O62" s="641"/>
      <c r="P62" s="641"/>
      <c r="Q62" s="632"/>
      <c r="R62" s="632"/>
      <c r="S62" s="217"/>
      <c r="T62" s="237"/>
      <c r="U62" s="237"/>
      <c r="V62" s="237"/>
      <c r="W62" s="237"/>
      <c r="X62" s="237"/>
      <c r="Y62" s="237"/>
      <c r="Z62" s="632"/>
      <c r="AA62" s="653"/>
      <c r="AB62" s="234"/>
    </row>
    <row r="63" spans="1:28" s="8" customFormat="1" ht="27" customHeight="1">
      <c r="A63" s="716"/>
      <c r="B63" s="632" t="s">
        <v>1326</v>
      </c>
      <c r="C63" s="643" t="s">
        <v>2106</v>
      </c>
      <c r="D63" s="632" t="s">
        <v>19</v>
      </c>
      <c r="E63" s="632"/>
      <c r="F63" s="632" t="s">
        <v>17</v>
      </c>
      <c r="G63" s="632"/>
      <c r="H63" s="731">
        <v>100400</v>
      </c>
      <c r="I63" s="632"/>
      <c r="J63" s="632">
        <v>2022</v>
      </c>
      <c r="K63" s="632"/>
      <c r="L63" s="687" t="s">
        <v>2108</v>
      </c>
      <c r="M63" s="632"/>
      <c r="N63" s="645">
        <v>100400</v>
      </c>
      <c r="O63" s="641"/>
      <c r="P63" s="641"/>
      <c r="Q63" s="632"/>
      <c r="R63" s="632"/>
      <c r="S63" s="217"/>
      <c r="T63" s="237"/>
      <c r="U63" s="237"/>
      <c r="V63" s="237"/>
      <c r="W63" s="237"/>
      <c r="X63" s="237"/>
      <c r="Y63" s="237"/>
      <c r="Z63" s="632"/>
      <c r="AA63" s="653"/>
      <c r="AB63" s="234"/>
    </row>
    <row r="64" spans="1:28" s="8" customFormat="1" ht="27" customHeight="1">
      <c r="A64" s="716"/>
      <c r="B64" s="632" t="s">
        <v>1326</v>
      </c>
      <c r="C64" s="632" t="s">
        <v>1137</v>
      </c>
      <c r="D64" s="632" t="s">
        <v>19</v>
      </c>
      <c r="E64" s="632"/>
      <c r="F64" s="632" t="s">
        <v>17</v>
      </c>
      <c r="G64" s="632"/>
      <c r="H64" s="600">
        <v>100000</v>
      </c>
      <c r="I64" s="632" t="s">
        <v>1382</v>
      </c>
      <c r="J64" s="632">
        <v>2022</v>
      </c>
      <c r="K64" s="632"/>
      <c r="L64" s="601" t="s">
        <v>1265</v>
      </c>
      <c r="M64" s="632"/>
      <c r="N64" s="641">
        <v>100000</v>
      </c>
      <c r="O64" s="641"/>
      <c r="P64" s="641"/>
      <c r="Q64" s="632"/>
      <c r="R64" s="632"/>
      <c r="S64" s="217"/>
      <c r="T64" s="237"/>
      <c r="U64" s="237"/>
      <c r="V64" s="237"/>
      <c r="W64" s="237"/>
      <c r="X64" s="237"/>
      <c r="Y64" s="237"/>
      <c r="Z64" s="632"/>
      <c r="AA64" s="653"/>
      <c r="AB64" s="234"/>
    </row>
    <row r="65" spans="1:28" s="8" customFormat="1" ht="27" customHeight="1">
      <c r="A65" s="631"/>
      <c r="B65" s="632" t="s">
        <v>1326</v>
      </c>
      <c r="C65" s="632" t="s">
        <v>2021</v>
      </c>
      <c r="D65" s="632" t="s">
        <v>19</v>
      </c>
      <c r="E65" s="632"/>
      <c r="F65" s="632" t="s">
        <v>17</v>
      </c>
      <c r="G65" s="632"/>
      <c r="H65" s="600">
        <v>100000</v>
      </c>
      <c r="I65" s="632" t="s">
        <v>1382</v>
      </c>
      <c r="J65" s="632">
        <v>2022</v>
      </c>
      <c r="K65" s="632"/>
      <c r="L65" s="601" t="s">
        <v>1265</v>
      </c>
      <c r="M65" s="632"/>
      <c r="N65" s="641">
        <v>100000</v>
      </c>
      <c r="O65" s="641"/>
      <c r="P65" s="641"/>
      <c r="Q65" s="632"/>
      <c r="R65" s="632"/>
      <c r="S65" s="217"/>
      <c r="T65" s="237"/>
      <c r="U65" s="237"/>
      <c r="V65" s="237"/>
      <c r="W65" s="237"/>
      <c r="X65" s="237"/>
      <c r="Y65" s="237"/>
      <c r="Z65" s="632"/>
      <c r="AA65" s="653"/>
      <c r="AB65" s="234"/>
    </row>
    <row r="66" spans="1:28" s="8" customFormat="1" ht="27" customHeight="1">
      <c r="A66" s="716"/>
      <c r="B66" s="632" t="s">
        <v>1326</v>
      </c>
      <c r="C66" s="632" t="s">
        <v>1965</v>
      </c>
      <c r="D66" s="632" t="s">
        <v>19</v>
      </c>
      <c r="E66" s="632"/>
      <c r="F66" s="632" t="s">
        <v>17</v>
      </c>
      <c r="G66" s="632"/>
      <c r="H66" s="600">
        <v>100000</v>
      </c>
      <c r="I66" s="632" t="s">
        <v>1382</v>
      </c>
      <c r="J66" s="632">
        <v>2022</v>
      </c>
      <c r="K66" s="632"/>
      <c r="L66" s="601" t="s">
        <v>1265</v>
      </c>
      <c r="M66" s="632"/>
      <c r="N66" s="641">
        <v>100000</v>
      </c>
      <c r="O66" s="641"/>
      <c r="P66" s="641"/>
      <c r="Q66" s="632"/>
      <c r="R66" s="632"/>
      <c r="S66" s="217"/>
      <c r="T66" s="237"/>
      <c r="U66" s="237"/>
      <c r="V66" s="237"/>
      <c r="W66" s="237"/>
      <c r="X66" s="237"/>
      <c r="Y66" s="237"/>
      <c r="Z66" s="632"/>
      <c r="AA66" s="653"/>
      <c r="AB66" s="234"/>
    </row>
    <row r="67" spans="1:28" s="8" customFormat="1" ht="27" customHeight="1">
      <c r="A67" s="716"/>
      <c r="B67" s="632" t="s">
        <v>1326</v>
      </c>
      <c r="C67" s="632" t="s">
        <v>1987</v>
      </c>
      <c r="D67" s="632" t="s">
        <v>19</v>
      </c>
      <c r="E67" s="632"/>
      <c r="F67" s="632" t="s">
        <v>17</v>
      </c>
      <c r="G67" s="632"/>
      <c r="H67" s="600">
        <v>100000</v>
      </c>
      <c r="I67" s="632" t="s">
        <v>1382</v>
      </c>
      <c r="J67" s="632">
        <v>2022</v>
      </c>
      <c r="K67" s="632"/>
      <c r="L67" s="601" t="s">
        <v>1265</v>
      </c>
      <c r="M67" s="632"/>
      <c r="N67" s="641">
        <v>100000</v>
      </c>
      <c r="O67" s="641"/>
      <c r="P67" s="641"/>
      <c r="Q67" s="632"/>
      <c r="R67" s="632"/>
      <c r="S67" s="217"/>
      <c r="T67" s="237"/>
      <c r="U67" s="237"/>
      <c r="V67" s="237"/>
      <c r="W67" s="237"/>
      <c r="X67" s="237"/>
      <c r="Y67" s="237"/>
      <c r="Z67" s="632"/>
      <c r="AA67" s="653"/>
      <c r="AB67" s="234"/>
    </row>
    <row r="68" spans="1:28" s="8" customFormat="1" ht="27" customHeight="1">
      <c r="A68" s="716"/>
      <c r="B68" s="632" t="s">
        <v>1326</v>
      </c>
      <c r="C68" s="632" t="s">
        <v>1971</v>
      </c>
      <c r="D68" s="632" t="s">
        <v>19</v>
      </c>
      <c r="E68" s="632"/>
      <c r="F68" s="632" t="s">
        <v>17</v>
      </c>
      <c r="G68" s="632"/>
      <c r="H68" s="600">
        <v>100000</v>
      </c>
      <c r="I68" s="632" t="s">
        <v>1382</v>
      </c>
      <c r="J68" s="632">
        <v>2022</v>
      </c>
      <c r="K68" s="632"/>
      <c r="L68" s="601" t="s">
        <v>1265</v>
      </c>
      <c r="M68" s="632"/>
      <c r="N68" s="641">
        <v>100000</v>
      </c>
      <c r="O68" s="641"/>
      <c r="P68" s="641"/>
      <c r="Q68" s="632"/>
      <c r="R68" s="632"/>
      <c r="S68" s="217"/>
      <c r="T68" s="237"/>
      <c r="U68" s="237"/>
      <c r="V68" s="237"/>
      <c r="W68" s="237"/>
      <c r="X68" s="237"/>
      <c r="Y68" s="237"/>
      <c r="Z68" s="632"/>
      <c r="AA68" s="653"/>
      <c r="AB68" s="234"/>
    </row>
    <row r="69" spans="1:28" s="8" customFormat="1" ht="27" customHeight="1">
      <c r="A69" s="716"/>
      <c r="B69" s="632" t="s">
        <v>1326</v>
      </c>
      <c r="C69" s="643" t="s">
        <v>2116</v>
      </c>
      <c r="D69" s="632" t="s">
        <v>19</v>
      </c>
      <c r="E69" s="632"/>
      <c r="F69" s="632" t="s">
        <v>17</v>
      </c>
      <c r="G69" s="632"/>
      <c r="H69" s="731">
        <v>100000</v>
      </c>
      <c r="I69" s="632" t="s">
        <v>1382</v>
      </c>
      <c r="J69" s="632">
        <v>2022</v>
      </c>
      <c r="K69" s="632"/>
      <c r="L69" s="687" t="s">
        <v>2109</v>
      </c>
      <c r="M69" s="632"/>
      <c r="N69" s="645">
        <v>100000</v>
      </c>
      <c r="O69" s="641"/>
      <c r="P69" s="641"/>
      <c r="Q69" s="632"/>
      <c r="R69" s="632"/>
      <c r="S69" s="217"/>
      <c r="T69" s="237"/>
      <c r="U69" s="237"/>
      <c r="V69" s="237"/>
      <c r="W69" s="237"/>
      <c r="X69" s="237"/>
      <c r="Y69" s="237"/>
      <c r="Z69" s="632"/>
      <c r="AA69" s="653"/>
      <c r="AB69" s="234"/>
    </row>
    <row r="70" spans="1:28" s="8" customFormat="1" ht="27" customHeight="1">
      <c r="A70" s="716"/>
      <c r="B70" s="632" t="s">
        <v>1326</v>
      </c>
      <c r="C70" s="643" t="s">
        <v>2105</v>
      </c>
      <c r="D70" s="632" t="s">
        <v>19</v>
      </c>
      <c r="E70" s="632"/>
      <c r="F70" s="632" t="s">
        <v>17</v>
      </c>
      <c r="G70" s="632"/>
      <c r="H70" s="731">
        <v>96500</v>
      </c>
      <c r="I70" s="632"/>
      <c r="J70" s="632">
        <v>2022</v>
      </c>
      <c r="K70" s="632"/>
      <c r="L70" s="687" t="s">
        <v>2108</v>
      </c>
      <c r="M70" s="632"/>
      <c r="N70" s="645">
        <v>96500</v>
      </c>
      <c r="O70" s="641"/>
      <c r="P70" s="641"/>
      <c r="Q70" s="632"/>
      <c r="R70" s="632"/>
      <c r="S70" s="217"/>
      <c r="T70" s="237"/>
      <c r="U70" s="237"/>
      <c r="V70" s="237"/>
      <c r="W70" s="237"/>
      <c r="X70" s="237"/>
      <c r="Y70" s="237"/>
      <c r="Z70" s="632"/>
      <c r="AA70" s="653"/>
      <c r="AB70" s="234"/>
    </row>
    <row r="71" spans="1:28" s="8" customFormat="1" ht="27" customHeight="1">
      <c r="A71" s="716"/>
      <c r="B71" s="632" t="s">
        <v>1326</v>
      </c>
      <c r="C71" s="632" t="s">
        <v>2002</v>
      </c>
      <c r="D71" s="632" t="s">
        <v>19</v>
      </c>
      <c r="E71" s="632"/>
      <c r="F71" s="632" t="s">
        <v>17</v>
      </c>
      <c r="G71" s="632"/>
      <c r="H71" s="600">
        <v>95000</v>
      </c>
      <c r="I71" s="632" t="s">
        <v>1382</v>
      </c>
      <c r="J71" s="632">
        <v>2022</v>
      </c>
      <c r="K71" s="632"/>
      <c r="L71" s="601" t="s">
        <v>1265</v>
      </c>
      <c r="M71" s="632"/>
      <c r="N71" s="641">
        <v>95000</v>
      </c>
      <c r="O71" s="641"/>
      <c r="P71" s="641"/>
      <c r="Q71" s="632"/>
      <c r="R71" s="632"/>
      <c r="S71" s="632"/>
      <c r="T71" s="653"/>
      <c r="U71" s="237"/>
      <c r="V71" s="237"/>
      <c r="W71" s="237"/>
      <c r="X71" s="237"/>
      <c r="Y71" s="237"/>
      <c r="Z71" s="632"/>
      <c r="AA71" s="653"/>
      <c r="AB71" s="234"/>
    </row>
    <row r="72" spans="1:28" s="8" customFormat="1" ht="27" customHeight="1">
      <c r="A72" s="716"/>
      <c r="B72" s="632" t="s">
        <v>1326</v>
      </c>
      <c r="C72" s="632" t="s">
        <v>2003</v>
      </c>
      <c r="D72" s="632" t="s">
        <v>19</v>
      </c>
      <c r="E72" s="632"/>
      <c r="F72" s="632" t="s">
        <v>17</v>
      </c>
      <c r="G72" s="632"/>
      <c r="H72" s="600">
        <v>95000</v>
      </c>
      <c r="I72" s="632" t="s">
        <v>1382</v>
      </c>
      <c r="J72" s="632">
        <v>2022</v>
      </c>
      <c r="K72" s="632"/>
      <c r="L72" s="601" t="s">
        <v>1265</v>
      </c>
      <c r="M72" s="632"/>
      <c r="N72" s="641">
        <v>95000</v>
      </c>
      <c r="O72" s="641"/>
      <c r="P72" s="641"/>
      <c r="Q72" s="632"/>
      <c r="R72" s="632"/>
      <c r="S72" s="632"/>
      <c r="T72" s="653"/>
      <c r="U72" s="237"/>
      <c r="V72" s="237"/>
      <c r="W72" s="237"/>
      <c r="X72" s="237"/>
      <c r="Y72" s="237"/>
      <c r="Z72" s="632"/>
      <c r="AA72" s="653"/>
      <c r="AB72" s="234"/>
    </row>
    <row r="73" spans="1:28" s="8" customFormat="1" ht="27" customHeight="1">
      <c r="A73" s="716"/>
      <c r="B73" s="632" t="s">
        <v>1326</v>
      </c>
      <c r="C73" s="643" t="s">
        <v>2104</v>
      </c>
      <c r="D73" s="632" t="s">
        <v>19</v>
      </c>
      <c r="E73" s="632"/>
      <c r="F73" s="632" t="s">
        <v>17</v>
      </c>
      <c r="G73" s="632"/>
      <c r="H73" s="731">
        <v>95000</v>
      </c>
      <c r="I73" s="632"/>
      <c r="J73" s="632">
        <v>2022</v>
      </c>
      <c r="K73" s="632"/>
      <c r="L73" s="687" t="s">
        <v>2108</v>
      </c>
      <c r="M73" s="632"/>
      <c r="N73" s="645">
        <v>95000</v>
      </c>
      <c r="O73" s="641"/>
      <c r="P73" s="641"/>
      <c r="Q73" s="632"/>
      <c r="R73" s="632"/>
      <c r="S73" s="217"/>
      <c r="T73" s="237"/>
      <c r="U73" s="237"/>
      <c r="V73" s="237"/>
      <c r="W73" s="237"/>
      <c r="X73" s="237"/>
      <c r="Y73" s="237"/>
      <c r="Z73" s="632"/>
      <c r="AA73" s="653"/>
      <c r="AB73" s="234"/>
    </row>
    <row r="74" spans="1:28" s="8" customFormat="1" ht="27" customHeight="1">
      <c r="A74" s="716"/>
      <c r="B74" s="632" t="s">
        <v>1326</v>
      </c>
      <c r="C74" s="632" t="s">
        <v>1991</v>
      </c>
      <c r="D74" s="632" t="s">
        <v>19</v>
      </c>
      <c r="E74" s="632"/>
      <c r="F74" s="632" t="s">
        <v>17</v>
      </c>
      <c r="G74" s="632"/>
      <c r="H74" s="600">
        <v>93000</v>
      </c>
      <c r="I74" s="632" t="s">
        <v>1382</v>
      </c>
      <c r="J74" s="632">
        <v>2022</v>
      </c>
      <c r="K74" s="632"/>
      <c r="L74" s="601" t="s">
        <v>1265</v>
      </c>
      <c r="M74" s="632"/>
      <c r="N74" s="641">
        <v>93000</v>
      </c>
      <c r="O74" s="641"/>
      <c r="P74" s="641"/>
      <c r="Q74" s="632"/>
      <c r="R74" s="632"/>
      <c r="S74" s="217"/>
      <c r="T74" s="237"/>
      <c r="U74" s="237"/>
      <c r="V74" s="237"/>
      <c r="W74" s="237"/>
      <c r="X74" s="237"/>
      <c r="Y74" s="237"/>
      <c r="Z74" s="632"/>
      <c r="AA74" s="653"/>
      <c r="AB74" s="234"/>
    </row>
    <row r="75" spans="1:28" s="8" customFormat="1" ht="27" customHeight="1">
      <c r="A75" s="716"/>
      <c r="B75" s="632" t="s">
        <v>1326</v>
      </c>
      <c r="C75" s="632" t="s">
        <v>1826</v>
      </c>
      <c r="D75" s="632" t="s">
        <v>19</v>
      </c>
      <c r="E75" s="632"/>
      <c r="F75" s="632"/>
      <c r="G75" s="632"/>
      <c r="H75" s="600">
        <v>90000</v>
      </c>
      <c r="I75" s="632" t="s">
        <v>1382</v>
      </c>
      <c r="J75" s="632">
        <v>2022</v>
      </c>
      <c r="K75" s="632"/>
      <c r="L75" s="601" t="s">
        <v>1265</v>
      </c>
      <c r="M75" s="632"/>
      <c r="N75" s="641">
        <v>90000</v>
      </c>
      <c r="O75" s="641"/>
      <c r="P75" s="641"/>
      <c r="Q75" s="632"/>
      <c r="R75" s="632"/>
      <c r="S75" s="217"/>
      <c r="T75" s="237"/>
      <c r="U75" s="237"/>
      <c r="V75" s="237"/>
      <c r="W75" s="237"/>
      <c r="X75" s="237"/>
      <c r="Y75" s="237"/>
      <c r="Z75" s="632"/>
      <c r="AA75" s="653"/>
      <c r="AB75" s="234"/>
    </row>
    <row r="76" spans="1:28" s="8" customFormat="1" ht="27" customHeight="1">
      <c r="A76" s="716"/>
      <c r="B76" s="632" t="s">
        <v>1326</v>
      </c>
      <c r="C76" s="643" t="s">
        <v>2110</v>
      </c>
      <c r="D76" s="632" t="s">
        <v>19</v>
      </c>
      <c r="E76" s="632"/>
      <c r="F76" s="632" t="s">
        <v>17</v>
      </c>
      <c r="G76" s="632"/>
      <c r="H76" s="731">
        <v>83000</v>
      </c>
      <c r="I76" s="632" t="s">
        <v>1382</v>
      </c>
      <c r="J76" s="632">
        <v>2022</v>
      </c>
      <c r="K76" s="632"/>
      <c r="L76" s="687" t="s">
        <v>2121</v>
      </c>
      <c r="M76" s="632"/>
      <c r="N76" s="645">
        <v>83000</v>
      </c>
      <c r="O76" s="641"/>
      <c r="P76" s="641"/>
      <c r="Q76" s="632"/>
      <c r="R76" s="632"/>
      <c r="S76" s="217"/>
      <c r="T76" s="237"/>
      <c r="U76" s="237"/>
      <c r="V76" s="237"/>
      <c r="W76" s="237"/>
      <c r="X76" s="237"/>
      <c r="Y76" s="237"/>
      <c r="Z76" s="632"/>
      <c r="AA76" s="653"/>
      <c r="AB76" s="234"/>
    </row>
    <row r="77" spans="1:28" s="8" customFormat="1" ht="27" customHeight="1">
      <c r="A77" s="631"/>
      <c r="B77" s="632" t="s">
        <v>1326</v>
      </c>
      <c r="C77" s="643" t="s">
        <v>1891</v>
      </c>
      <c r="D77" s="632" t="s">
        <v>19</v>
      </c>
      <c r="E77" s="632"/>
      <c r="F77" s="632" t="s">
        <v>17</v>
      </c>
      <c r="G77" s="632"/>
      <c r="H77" s="731">
        <v>80000</v>
      </c>
      <c r="I77" s="632" t="s">
        <v>1382</v>
      </c>
      <c r="J77" s="632">
        <v>2022</v>
      </c>
      <c r="K77" s="632"/>
      <c r="L77" s="644" t="s">
        <v>1895</v>
      </c>
      <c r="M77" s="632"/>
      <c r="N77" s="645">
        <f>H77</f>
        <v>80000</v>
      </c>
      <c r="O77" s="641"/>
      <c r="P77" s="641"/>
      <c r="Q77" s="632"/>
      <c r="R77" s="632"/>
      <c r="S77" s="217"/>
      <c r="T77" s="237"/>
      <c r="U77" s="237"/>
      <c r="V77" s="237"/>
      <c r="W77" s="237"/>
      <c r="X77" s="237"/>
      <c r="Y77" s="237"/>
      <c r="Z77" s="632"/>
      <c r="AA77" s="653"/>
      <c r="AB77" s="234"/>
    </row>
    <row r="78" spans="1:28" s="8" customFormat="1" ht="27" customHeight="1">
      <c r="A78" s="716"/>
      <c r="B78" s="632" t="s">
        <v>1326</v>
      </c>
      <c r="C78" s="643" t="s">
        <v>2094</v>
      </c>
      <c r="D78" s="632" t="s">
        <v>19</v>
      </c>
      <c r="E78" s="632"/>
      <c r="F78" s="632" t="s">
        <v>17</v>
      </c>
      <c r="G78" s="632"/>
      <c r="H78" s="731">
        <v>80000</v>
      </c>
      <c r="I78" s="632"/>
      <c r="J78" s="632">
        <v>2022</v>
      </c>
      <c r="K78" s="632"/>
      <c r="L78" s="687" t="s">
        <v>1327</v>
      </c>
      <c r="M78" s="632"/>
      <c r="N78" s="645">
        <v>80000</v>
      </c>
      <c r="O78" s="641"/>
      <c r="P78" s="641"/>
      <c r="Q78" s="632"/>
      <c r="R78" s="632"/>
      <c r="S78" s="217"/>
      <c r="T78" s="237"/>
      <c r="U78" s="237"/>
      <c r="V78" s="237"/>
      <c r="W78" s="237"/>
      <c r="X78" s="237"/>
      <c r="Y78" s="237"/>
      <c r="Z78" s="632"/>
      <c r="AA78" s="653"/>
      <c r="AB78" s="234"/>
    </row>
    <row r="79" spans="1:28" s="8" customFormat="1" ht="27" customHeight="1">
      <c r="A79" s="716"/>
      <c r="B79" s="632" t="s">
        <v>1326</v>
      </c>
      <c r="C79" s="643" t="s">
        <v>2099</v>
      </c>
      <c r="D79" s="632" t="s">
        <v>19</v>
      </c>
      <c r="E79" s="632"/>
      <c r="F79" s="632" t="s">
        <v>17</v>
      </c>
      <c r="G79" s="632"/>
      <c r="H79" s="731">
        <v>80000</v>
      </c>
      <c r="I79" s="632"/>
      <c r="J79" s="632">
        <v>2022</v>
      </c>
      <c r="K79" s="632"/>
      <c r="L79" s="687" t="s">
        <v>2107</v>
      </c>
      <c r="M79" s="632"/>
      <c r="N79" s="645">
        <v>80000</v>
      </c>
      <c r="O79" s="641"/>
      <c r="P79" s="641"/>
      <c r="Q79" s="632"/>
      <c r="R79" s="632"/>
      <c r="S79" s="217"/>
      <c r="T79" s="237"/>
      <c r="U79" s="237"/>
      <c r="V79" s="237"/>
      <c r="W79" s="237"/>
      <c r="X79" s="237"/>
      <c r="Y79" s="237"/>
      <c r="Z79" s="632"/>
      <c r="AA79" s="653"/>
      <c r="AB79" s="234"/>
    </row>
    <row r="80" spans="1:28" s="8" customFormat="1" ht="27" customHeight="1">
      <c r="A80" s="720"/>
      <c r="B80" s="647" t="s">
        <v>1870</v>
      </c>
      <c r="C80" s="651" t="s">
        <v>1904</v>
      </c>
      <c r="D80" s="651" t="s">
        <v>19</v>
      </c>
      <c r="E80" s="647"/>
      <c r="F80" s="647" t="s">
        <v>17</v>
      </c>
      <c r="G80" s="647"/>
      <c r="H80" s="648">
        <v>80000</v>
      </c>
      <c r="I80" s="647"/>
      <c r="J80" s="647">
        <v>2022</v>
      </c>
      <c r="K80" s="647"/>
      <c r="L80" s="652" t="s">
        <v>1265</v>
      </c>
      <c r="M80" s="647"/>
      <c r="N80" s="648">
        <v>80000</v>
      </c>
      <c r="O80" s="650"/>
      <c r="P80" s="650"/>
      <c r="Q80" s="647"/>
      <c r="R80" s="647"/>
      <c r="S80" s="570"/>
      <c r="T80" s="571"/>
      <c r="U80" s="571"/>
      <c r="V80" s="571"/>
      <c r="W80" s="571"/>
      <c r="X80" s="571"/>
      <c r="Y80" s="571"/>
      <c r="Z80" s="647"/>
      <c r="AA80" s="655"/>
      <c r="AB80" s="234"/>
    </row>
    <row r="81" spans="1:28" s="8" customFormat="1" ht="27" customHeight="1">
      <c r="A81" s="716"/>
      <c r="B81" s="632" t="s">
        <v>1326</v>
      </c>
      <c r="C81" s="632" t="s">
        <v>2032</v>
      </c>
      <c r="D81" s="632" t="s">
        <v>19</v>
      </c>
      <c r="E81" s="632"/>
      <c r="F81" s="632" t="s">
        <v>17</v>
      </c>
      <c r="G81" s="632"/>
      <c r="H81" s="600">
        <v>79500</v>
      </c>
      <c r="I81" s="632" t="s">
        <v>1382</v>
      </c>
      <c r="J81" s="632">
        <v>2022</v>
      </c>
      <c r="K81" s="632"/>
      <c r="L81" s="601" t="s">
        <v>1265</v>
      </c>
      <c r="M81" s="632"/>
      <c r="N81" s="641">
        <v>79500</v>
      </c>
      <c r="O81" s="641"/>
      <c r="P81" s="641"/>
      <c r="Q81" s="632"/>
      <c r="R81" s="632"/>
      <c r="S81" s="217"/>
      <c r="T81" s="237"/>
      <c r="U81" s="237"/>
      <c r="V81" s="237"/>
      <c r="W81" s="237"/>
      <c r="X81" s="237"/>
      <c r="Y81" s="237"/>
      <c r="Z81" s="632"/>
      <c r="AA81" s="653"/>
      <c r="AB81" s="234"/>
    </row>
    <row r="82" spans="1:28" s="8" customFormat="1" ht="27" customHeight="1">
      <c r="A82" s="631"/>
      <c r="B82" s="632" t="s">
        <v>1326</v>
      </c>
      <c r="C82" s="643" t="s">
        <v>1889</v>
      </c>
      <c r="D82" s="632" t="s">
        <v>19</v>
      </c>
      <c r="E82" s="632"/>
      <c r="F82" s="632" t="s">
        <v>17</v>
      </c>
      <c r="G82" s="632"/>
      <c r="H82" s="731">
        <v>70000</v>
      </c>
      <c r="I82" s="632" t="s">
        <v>1382</v>
      </c>
      <c r="J82" s="632">
        <v>2022</v>
      </c>
      <c r="K82" s="632"/>
      <c r="L82" s="644" t="s">
        <v>1895</v>
      </c>
      <c r="M82" s="632"/>
      <c r="N82" s="645">
        <f>H82</f>
        <v>70000</v>
      </c>
      <c r="O82" s="641"/>
      <c r="P82" s="641"/>
      <c r="Q82" s="632"/>
      <c r="R82" s="632"/>
      <c r="S82" s="217"/>
      <c r="T82" s="237"/>
      <c r="U82" s="237"/>
      <c r="V82" s="237"/>
      <c r="W82" s="237"/>
      <c r="X82" s="237"/>
      <c r="Y82" s="237"/>
      <c r="Z82" s="632"/>
      <c r="AA82" s="653"/>
      <c r="AB82" s="234"/>
    </row>
    <row r="83" spans="1:28" s="8" customFormat="1" ht="27" customHeight="1">
      <c r="A83" s="716"/>
      <c r="B83" s="632" t="s">
        <v>1326</v>
      </c>
      <c r="C83" s="632" t="s">
        <v>2022</v>
      </c>
      <c r="D83" s="632" t="s">
        <v>19</v>
      </c>
      <c r="E83" s="632"/>
      <c r="F83" s="632" t="s">
        <v>17</v>
      </c>
      <c r="G83" s="632"/>
      <c r="H83" s="600">
        <v>70000</v>
      </c>
      <c r="I83" s="632" t="s">
        <v>1382</v>
      </c>
      <c r="J83" s="632">
        <v>2022</v>
      </c>
      <c r="K83" s="632"/>
      <c r="L83" s="601" t="s">
        <v>1265</v>
      </c>
      <c r="M83" s="632"/>
      <c r="N83" s="641">
        <v>70000</v>
      </c>
      <c r="O83" s="641"/>
      <c r="P83" s="641"/>
      <c r="Q83" s="632"/>
      <c r="R83" s="632"/>
      <c r="S83" s="217"/>
      <c r="T83" s="237"/>
      <c r="U83" s="237"/>
      <c r="V83" s="237"/>
      <c r="W83" s="237"/>
      <c r="X83" s="237"/>
      <c r="Y83" s="237"/>
      <c r="Z83" s="632"/>
      <c r="AA83" s="653"/>
      <c r="AB83" s="234"/>
    </row>
    <row r="84" spans="1:28" s="8" customFormat="1" ht="27" customHeight="1">
      <c r="A84" s="716"/>
      <c r="B84" s="632" t="s">
        <v>1326</v>
      </c>
      <c r="C84" s="632" t="s">
        <v>1136</v>
      </c>
      <c r="D84" s="632" t="s">
        <v>19</v>
      </c>
      <c r="E84" s="632"/>
      <c r="F84" s="632" t="s">
        <v>17</v>
      </c>
      <c r="G84" s="632"/>
      <c r="H84" s="600">
        <v>70000</v>
      </c>
      <c r="I84" s="632" t="s">
        <v>1382</v>
      </c>
      <c r="J84" s="632">
        <v>2022</v>
      </c>
      <c r="K84" s="632"/>
      <c r="L84" s="601" t="s">
        <v>1265</v>
      </c>
      <c r="M84" s="632"/>
      <c r="N84" s="641">
        <v>70000</v>
      </c>
      <c r="O84" s="641"/>
      <c r="P84" s="641"/>
      <c r="Q84" s="632"/>
      <c r="R84" s="632"/>
      <c r="S84" s="217"/>
      <c r="T84" s="237"/>
      <c r="U84" s="237"/>
      <c r="V84" s="237"/>
      <c r="W84" s="237"/>
      <c r="X84" s="237"/>
      <c r="Y84" s="237"/>
      <c r="Z84" s="632"/>
      <c r="AA84" s="653"/>
      <c r="AB84" s="234"/>
    </row>
    <row r="85" spans="1:28" s="8" customFormat="1" ht="27" customHeight="1">
      <c r="A85" s="631"/>
      <c r="B85" s="632" t="s">
        <v>1326</v>
      </c>
      <c r="C85" s="632" t="s">
        <v>1950</v>
      </c>
      <c r="D85" s="632" t="s">
        <v>19</v>
      </c>
      <c r="E85" s="632"/>
      <c r="F85" s="632" t="s">
        <v>17</v>
      </c>
      <c r="G85" s="632"/>
      <c r="H85" s="600">
        <v>70000</v>
      </c>
      <c r="I85" s="632" t="s">
        <v>1382</v>
      </c>
      <c r="J85" s="632">
        <v>2022</v>
      </c>
      <c r="K85" s="632"/>
      <c r="L85" s="601" t="s">
        <v>1265</v>
      </c>
      <c r="M85" s="632"/>
      <c r="N85" s="641">
        <v>70000</v>
      </c>
      <c r="O85" s="641"/>
      <c r="P85" s="641"/>
      <c r="Q85" s="632"/>
      <c r="R85" s="632"/>
      <c r="S85" s="217"/>
      <c r="T85" s="237"/>
      <c r="U85" s="237"/>
      <c r="V85" s="237"/>
      <c r="W85" s="237"/>
      <c r="X85" s="237"/>
      <c r="Y85" s="237"/>
      <c r="Z85" s="632"/>
      <c r="AA85" s="653"/>
      <c r="AB85" s="234"/>
    </row>
    <row r="86" spans="1:28" s="8" customFormat="1" ht="27" customHeight="1">
      <c r="A86" s="631"/>
      <c r="B86" s="632" t="s">
        <v>1326</v>
      </c>
      <c r="C86" s="632" t="s">
        <v>1149</v>
      </c>
      <c r="D86" s="632" t="s">
        <v>19</v>
      </c>
      <c r="E86" s="632"/>
      <c r="F86" s="632" t="s">
        <v>17</v>
      </c>
      <c r="G86" s="632"/>
      <c r="H86" s="600">
        <v>70000</v>
      </c>
      <c r="I86" s="632" t="s">
        <v>1382</v>
      </c>
      <c r="J86" s="632">
        <v>2022</v>
      </c>
      <c r="K86" s="632"/>
      <c r="L86" s="601" t="s">
        <v>1265</v>
      </c>
      <c r="M86" s="632"/>
      <c r="N86" s="641">
        <v>70000</v>
      </c>
      <c r="O86" s="641"/>
      <c r="P86" s="641"/>
      <c r="Q86" s="632"/>
      <c r="R86" s="632"/>
      <c r="S86" s="217"/>
      <c r="T86" s="237"/>
      <c r="U86" s="237"/>
      <c r="V86" s="237"/>
      <c r="W86" s="237"/>
      <c r="X86" s="237"/>
      <c r="Y86" s="237"/>
      <c r="Z86" s="632"/>
      <c r="AA86" s="653"/>
      <c r="AB86" s="234"/>
    </row>
    <row r="87" spans="1:28" s="8" customFormat="1" ht="27" customHeight="1">
      <c r="A87" s="631"/>
      <c r="B87" s="632" t="s">
        <v>1326</v>
      </c>
      <c r="C87" s="632" t="s">
        <v>1157</v>
      </c>
      <c r="D87" s="632" t="s">
        <v>19</v>
      </c>
      <c r="E87" s="632"/>
      <c r="F87" s="632" t="s">
        <v>17</v>
      </c>
      <c r="G87" s="632"/>
      <c r="H87" s="600">
        <v>68000</v>
      </c>
      <c r="I87" s="632" t="s">
        <v>1382</v>
      </c>
      <c r="J87" s="632">
        <v>2022</v>
      </c>
      <c r="K87" s="632"/>
      <c r="L87" s="601" t="s">
        <v>1265</v>
      </c>
      <c r="M87" s="632"/>
      <c r="N87" s="641">
        <v>68000</v>
      </c>
      <c r="O87" s="641"/>
      <c r="P87" s="641"/>
      <c r="Q87" s="632"/>
      <c r="R87" s="632"/>
      <c r="S87" s="217"/>
      <c r="T87" s="237"/>
      <c r="U87" s="237"/>
      <c r="V87" s="237"/>
      <c r="W87" s="237"/>
      <c r="X87" s="237"/>
      <c r="Y87" s="237"/>
      <c r="Z87" s="632"/>
      <c r="AA87" s="653"/>
      <c r="AB87" s="234"/>
    </row>
    <row r="88" spans="1:28" s="8" customFormat="1" ht="27" customHeight="1">
      <c r="A88" s="716"/>
      <c r="B88" s="632" t="s">
        <v>1326</v>
      </c>
      <c r="C88" s="632" t="s">
        <v>2076</v>
      </c>
      <c r="D88" s="632" t="s">
        <v>19</v>
      </c>
      <c r="E88" s="632"/>
      <c r="F88" s="632" t="s">
        <v>17</v>
      </c>
      <c r="G88" s="632"/>
      <c r="H88" s="600">
        <v>66000</v>
      </c>
      <c r="I88" s="632" t="s">
        <v>1382</v>
      </c>
      <c r="J88" s="632">
        <v>2022</v>
      </c>
      <c r="K88" s="632"/>
      <c r="L88" s="601" t="s">
        <v>2077</v>
      </c>
      <c r="M88" s="632"/>
      <c r="N88" s="641">
        <v>66000</v>
      </c>
      <c r="O88" s="641"/>
      <c r="P88" s="641"/>
      <c r="Q88" s="632"/>
      <c r="R88" s="632"/>
      <c r="S88" s="217"/>
      <c r="T88" s="237"/>
      <c r="U88" s="237"/>
      <c r="V88" s="237"/>
      <c r="W88" s="237"/>
      <c r="X88" s="237"/>
      <c r="Y88" s="237"/>
      <c r="Z88" s="632"/>
      <c r="AA88" s="653"/>
      <c r="AB88" s="234"/>
    </row>
    <row r="89" spans="1:28" s="8" customFormat="1" ht="27" customHeight="1">
      <c r="A89" s="631"/>
      <c r="B89" s="632" t="s">
        <v>1326</v>
      </c>
      <c r="C89" s="632" t="s">
        <v>1135</v>
      </c>
      <c r="D89" s="632" t="s">
        <v>19</v>
      </c>
      <c r="E89" s="632"/>
      <c r="F89" s="632" t="s">
        <v>17</v>
      </c>
      <c r="G89" s="632"/>
      <c r="H89" s="600">
        <v>62000</v>
      </c>
      <c r="I89" s="632" t="s">
        <v>1382</v>
      </c>
      <c r="J89" s="632">
        <v>2022</v>
      </c>
      <c r="K89" s="632"/>
      <c r="L89" s="601" t="s">
        <v>1265</v>
      </c>
      <c r="M89" s="632"/>
      <c r="N89" s="641">
        <v>62000</v>
      </c>
      <c r="O89" s="641"/>
      <c r="P89" s="641"/>
      <c r="Q89" s="632"/>
      <c r="R89" s="632"/>
      <c r="S89" s="217"/>
      <c r="T89" s="237"/>
      <c r="U89" s="237"/>
      <c r="V89" s="237"/>
      <c r="W89" s="237"/>
      <c r="X89" s="237"/>
      <c r="Y89" s="237"/>
      <c r="Z89" s="632"/>
      <c r="AA89" s="653"/>
      <c r="AB89" s="234"/>
    </row>
    <row r="90" spans="1:28" s="8" customFormat="1" ht="27" customHeight="1">
      <c r="A90" s="716"/>
      <c r="B90" s="632" t="s">
        <v>1326</v>
      </c>
      <c r="C90" s="643" t="s">
        <v>2112</v>
      </c>
      <c r="D90" s="632" t="s">
        <v>19</v>
      </c>
      <c r="E90" s="632"/>
      <c r="F90" s="632" t="s">
        <v>17</v>
      </c>
      <c r="G90" s="632"/>
      <c r="H90" s="731">
        <v>60000</v>
      </c>
      <c r="I90" s="632" t="s">
        <v>1382</v>
      </c>
      <c r="J90" s="632">
        <v>2022</v>
      </c>
      <c r="K90" s="632"/>
      <c r="L90" s="687" t="s">
        <v>1265</v>
      </c>
      <c r="M90" s="632"/>
      <c r="N90" s="645">
        <v>60000</v>
      </c>
      <c r="O90" s="641"/>
      <c r="P90" s="641"/>
      <c r="Q90" s="632"/>
      <c r="R90" s="632"/>
      <c r="S90" s="217"/>
      <c r="T90" s="237"/>
      <c r="U90" s="237"/>
      <c r="V90" s="237"/>
      <c r="W90" s="237"/>
      <c r="X90" s="237"/>
      <c r="Y90" s="237"/>
      <c r="Z90" s="632"/>
      <c r="AA90" s="653"/>
      <c r="AB90" s="234"/>
    </row>
    <row r="91" spans="1:28" s="8" customFormat="1" ht="27" customHeight="1">
      <c r="A91" s="716"/>
      <c r="B91" s="632" t="s">
        <v>1326</v>
      </c>
      <c r="C91" s="632" t="s">
        <v>2014</v>
      </c>
      <c r="D91" s="632" t="s">
        <v>19</v>
      </c>
      <c r="E91" s="632"/>
      <c r="F91" s="632" t="s">
        <v>17</v>
      </c>
      <c r="G91" s="632"/>
      <c r="H91" s="600">
        <v>56000</v>
      </c>
      <c r="I91" s="632" t="s">
        <v>1382</v>
      </c>
      <c r="J91" s="632">
        <v>2022</v>
      </c>
      <c r="K91" s="632"/>
      <c r="L91" s="601" t="s">
        <v>1265</v>
      </c>
      <c r="M91" s="632"/>
      <c r="N91" s="641">
        <v>56000</v>
      </c>
      <c r="O91" s="641"/>
      <c r="P91" s="641"/>
      <c r="Q91" s="632"/>
      <c r="R91" s="632"/>
      <c r="S91" s="217"/>
      <c r="T91" s="237"/>
      <c r="U91" s="237"/>
      <c r="V91" s="237"/>
      <c r="W91" s="237"/>
      <c r="X91" s="237"/>
      <c r="Y91" s="237"/>
      <c r="Z91" s="632"/>
      <c r="AA91" s="653"/>
      <c r="AB91" s="234"/>
    </row>
    <row r="92" spans="1:28" s="8" customFormat="1" ht="27" customHeight="1">
      <c r="A92" s="716"/>
      <c r="B92" s="632" t="s">
        <v>1326</v>
      </c>
      <c r="C92" s="632" t="s">
        <v>1142</v>
      </c>
      <c r="D92" s="632" t="s">
        <v>19</v>
      </c>
      <c r="E92" s="632"/>
      <c r="F92" s="632" t="s">
        <v>17</v>
      </c>
      <c r="G92" s="632"/>
      <c r="H92" s="600">
        <v>55000</v>
      </c>
      <c r="I92" s="632" t="s">
        <v>1382</v>
      </c>
      <c r="J92" s="632">
        <v>2022</v>
      </c>
      <c r="K92" s="632"/>
      <c r="L92" s="601" t="s">
        <v>1265</v>
      </c>
      <c r="M92" s="632"/>
      <c r="N92" s="641">
        <v>55000</v>
      </c>
      <c r="O92" s="641"/>
      <c r="P92" s="641"/>
      <c r="Q92" s="632"/>
      <c r="R92" s="632"/>
      <c r="S92" s="217"/>
      <c r="T92" s="237"/>
      <c r="U92" s="237"/>
      <c r="V92" s="237"/>
      <c r="W92" s="237"/>
      <c r="X92" s="237"/>
      <c r="Y92" s="237"/>
      <c r="Z92" s="632"/>
      <c r="AA92" s="653"/>
      <c r="AB92" s="234"/>
    </row>
    <row r="93" spans="1:28" s="8" customFormat="1" ht="27" customHeight="1">
      <c r="A93" s="716"/>
      <c r="B93" s="632" t="s">
        <v>1326</v>
      </c>
      <c r="C93" s="643" t="s">
        <v>1893</v>
      </c>
      <c r="D93" s="632" t="s">
        <v>19</v>
      </c>
      <c r="E93" s="632"/>
      <c r="F93" s="632" t="s">
        <v>17</v>
      </c>
      <c r="G93" s="632"/>
      <c r="H93" s="731">
        <v>50000</v>
      </c>
      <c r="I93" s="632" t="s">
        <v>1382</v>
      </c>
      <c r="J93" s="632">
        <v>2022</v>
      </c>
      <c r="K93" s="632"/>
      <c r="L93" s="644" t="s">
        <v>1895</v>
      </c>
      <c r="M93" s="632"/>
      <c r="N93" s="645">
        <f>H93</f>
        <v>50000</v>
      </c>
      <c r="O93" s="641"/>
      <c r="P93" s="641"/>
      <c r="Q93" s="632"/>
      <c r="R93" s="632"/>
      <c r="S93" s="217"/>
      <c r="T93" s="237"/>
      <c r="U93" s="237"/>
      <c r="V93" s="237"/>
      <c r="W93" s="237"/>
      <c r="X93" s="237"/>
      <c r="Y93" s="237"/>
      <c r="Z93" s="632"/>
      <c r="AA93" s="653"/>
      <c r="AB93" s="234"/>
    </row>
    <row r="94" spans="1:28" s="8" customFormat="1" ht="27" customHeight="1">
      <c r="A94" s="631"/>
      <c r="B94" s="632" t="s">
        <v>1326</v>
      </c>
      <c r="C94" s="632" t="s">
        <v>1138</v>
      </c>
      <c r="D94" s="632" t="s">
        <v>19</v>
      </c>
      <c r="E94" s="632"/>
      <c r="F94" s="632" t="s">
        <v>17</v>
      </c>
      <c r="G94" s="632"/>
      <c r="H94" s="600">
        <v>50000</v>
      </c>
      <c r="I94" s="632" t="s">
        <v>1382</v>
      </c>
      <c r="J94" s="632">
        <v>2022</v>
      </c>
      <c r="K94" s="632"/>
      <c r="L94" s="601" t="s">
        <v>1265</v>
      </c>
      <c r="M94" s="632"/>
      <c r="N94" s="641">
        <v>50000</v>
      </c>
      <c r="O94" s="641"/>
      <c r="P94" s="641"/>
      <c r="Q94" s="632"/>
      <c r="R94" s="632"/>
      <c r="S94" s="217"/>
      <c r="T94" s="237"/>
      <c r="U94" s="237"/>
      <c r="V94" s="237"/>
      <c r="W94" s="237"/>
      <c r="X94" s="237"/>
      <c r="Y94" s="237"/>
      <c r="Z94" s="632"/>
      <c r="AA94" s="653"/>
      <c r="AB94" s="234"/>
    </row>
    <row r="95" spans="1:28" s="8" customFormat="1" ht="27" customHeight="1">
      <c r="A95" s="716"/>
      <c r="B95" s="632" t="s">
        <v>1326</v>
      </c>
      <c r="C95" s="632" t="s">
        <v>1949</v>
      </c>
      <c r="D95" s="632" t="s">
        <v>19</v>
      </c>
      <c r="E95" s="632"/>
      <c r="F95" s="632" t="s">
        <v>17</v>
      </c>
      <c r="G95" s="632"/>
      <c r="H95" s="600">
        <v>50000</v>
      </c>
      <c r="I95" s="632" t="s">
        <v>1382</v>
      </c>
      <c r="J95" s="632">
        <v>2022</v>
      </c>
      <c r="K95" s="632"/>
      <c r="L95" s="601" t="s">
        <v>1265</v>
      </c>
      <c r="M95" s="632"/>
      <c r="N95" s="641">
        <v>50000</v>
      </c>
      <c r="O95" s="641"/>
      <c r="P95" s="641"/>
      <c r="Q95" s="632"/>
      <c r="R95" s="632"/>
      <c r="S95" s="217"/>
      <c r="T95" s="237"/>
      <c r="U95" s="237"/>
      <c r="V95" s="237"/>
      <c r="W95" s="237"/>
      <c r="X95" s="237"/>
      <c r="Y95" s="237"/>
      <c r="Z95" s="632"/>
      <c r="AA95" s="653"/>
      <c r="AB95" s="234"/>
    </row>
    <row r="96" spans="1:28" s="8" customFormat="1" ht="27" customHeight="1">
      <c r="A96" s="716"/>
      <c r="B96" s="632" t="s">
        <v>1326</v>
      </c>
      <c r="C96" s="632" t="s">
        <v>1154</v>
      </c>
      <c r="D96" s="632" t="s">
        <v>19</v>
      </c>
      <c r="E96" s="632"/>
      <c r="F96" s="632" t="s">
        <v>17</v>
      </c>
      <c r="G96" s="632"/>
      <c r="H96" s="600">
        <v>50000</v>
      </c>
      <c r="I96" s="632" t="s">
        <v>1382</v>
      </c>
      <c r="J96" s="632">
        <v>2022</v>
      </c>
      <c r="K96" s="632"/>
      <c r="L96" s="601" t="s">
        <v>1265</v>
      </c>
      <c r="M96" s="632"/>
      <c r="N96" s="641">
        <v>50000</v>
      </c>
      <c r="O96" s="641"/>
      <c r="P96" s="641"/>
      <c r="Q96" s="632"/>
      <c r="R96" s="632"/>
      <c r="S96" s="217"/>
      <c r="T96" s="237"/>
      <c r="U96" s="237"/>
      <c r="V96" s="237"/>
      <c r="W96" s="237"/>
      <c r="X96" s="237"/>
      <c r="Y96" s="237"/>
      <c r="Z96" s="632"/>
      <c r="AA96" s="653"/>
      <c r="AB96" s="234"/>
    </row>
    <row r="97" spans="1:28" s="8" customFormat="1" ht="27" customHeight="1">
      <c r="A97" s="716"/>
      <c r="B97" s="632" t="s">
        <v>1326</v>
      </c>
      <c r="C97" s="643" t="s">
        <v>1894</v>
      </c>
      <c r="D97" s="632" t="s">
        <v>19</v>
      </c>
      <c r="E97" s="632"/>
      <c r="F97" s="632" t="s">
        <v>17</v>
      </c>
      <c r="G97" s="632"/>
      <c r="H97" s="731">
        <v>50000</v>
      </c>
      <c r="I97" s="632" t="s">
        <v>1382</v>
      </c>
      <c r="J97" s="632">
        <v>2022</v>
      </c>
      <c r="K97" s="632"/>
      <c r="L97" s="644" t="s">
        <v>1895</v>
      </c>
      <c r="M97" s="632"/>
      <c r="N97" s="645">
        <v>50000</v>
      </c>
      <c r="O97" s="641"/>
      <c r="P97" s="641"/>
      <c r="Q97" s="632"/>
      <c r="R97" s="632"/>
      <c r="S97" s="217"/>
      <c r="T97" s="237"/>
      <c r="U97" s="237"/>
      <c r="V97" s="237"/>
      <c r="W97" s="237"/>
      <c r="X97" s="237"/>
      <c r="Y97" s="237"/>
      <c r="Z97" s="632"/>
      <c r="AA97" s="653"/>
      <c r="AB97" s="234"/>
    </row>
    <row r="98" spans="1:28" s="8" customFormat="1" ht="27" customHeight="1">
      <c r="A98" s="720"/>
      <c r="B98" s="647" t="s">
        <v>1870</v>
      </c>
      <c r="C98" s="651" t="s">
        <v>1902</v>
      </c>
      <c r="D98" s="651" t="s">
        <v>19</v>
      </c>
      <c r="E98" s="647"/>
      <c r="F98" s="647" t="s">
        <v>17</v>
      </c>
      <c r="G98" s="647"/>
      <c r="H98" s="648">
        <v>50000</v>
      </c>
      <c r="I98" s="647"/>
      <c r="J98" s="647">
        <v>2022</v>
      </c>
      <c r="K98" s="647"/>
      <c r="L98" s="652" t="s">
        <v>1265</v>
      </c>
      <c r="M98" s="647"/>
      <c r="N98" s="648">
        <v>50000</v>
      </c>
      <c r="O98" s="650"/>
      <c r="P98" s="650"/>
      <c r="Q98" s="647"/>
      <c r="R98" s="647"/>
      <c r="S98" s="570"/>
      <c r="T98" s="571"/>
      <c r="U98" s="571"/>
      <c r="V98" s="571"/>
      <c r="W98" s="571"/>
      <c r="X98" s="571"/>
      <c r="Y98" s="571"/>
      <c r="Z98" s="647"/>
      <c r="AA98" s="655"/>
      <c r="AB98" s="234"/>
    </row>
    <row r="99" spans="1:28" s="8" customFormat="1" ht="27" customHeight="1">
      <c r="A99" s="716"/>
      <c r="B99" s="632" t="s">
        <v>1326</v>
      </c>
      <c r="C99" s="632" t="s">
        <v>1929</v>
      </c>
      <c r="D99" s="632" t="s">
        <v>19</v>
      </c>
      <c r="E99" s="632"/>
      <c r="F99" s="632" t="s">
        <v>17</v>
      </c>
      <c r="G99" s="632"/>
      <c r="H99" s="600">
        <v>42400</v>
      </c>
      <c r="I99" s="632" t="s">
        <v>1382</v>
      </c>
      <c r="J99" s="632">
        <v>2022</v>
      </c>
      <c r="K99" s="632"/>
      <c r="L99" s="601" t="s">
        <v>1265</v>
      </c>
      <c r="M99" s="632"/>
      <c r="N99" s="641">
        <v>42400</v>
      </c>
      <c r="O99" s="641"/>
      <c r="P99" s="641"/>
      <c r="Q99" s="632"/>
      <c r="R99" s="632"/>
      <c r="S99" s="217"/>
      <c r="T99" s="237"/>
      <c r="U99" s="237"/>
      <c r="V99" s="237"/>
      <c r="W99" s="237"/>
      <c r="X99" s="237"/>
      <c r="Y99" s="237"/>
      <c r="Z99" s="632"/>
      <c r="AA99" s="653"/>
      <c r="AB99" s="234"/>
    </row>
    <row r="100" spans="1:28" s="8" customFormat="1" ht="27" customHeight="1">
      <c r="A100" s="716"/>
      <c r="B100" s="632" t="s">
        <v>1326</v>
      </c>
      <c r="C100" s="632" t="s">
        <v>1866</v>
      </c>
      <c r="D100" s="632" t="s">
        <v>19</v>
      </c>
      <c r="E100" s="632"/>
      <c r="F100" s="632" t="s">
        <v>17</v>
      </c>
      <c r="G100" s="632"/>
      <c r="H100" s="600">
        <v>41000</v>
      </c>
      <c r="I100" s="632" t="s">
        <v>1382</v>
      </c>
      <c r="J100" s="632">
        <v>2022</v>
      </c>
      <c r="K100" s="632"/>
      <c r="L100" s="601" t="s">
        <v>1265</v>
      </c>
      <c r="M100" s="632"/>
      <c r="N100" s="641">
        <v>41000</v>
      </c>
      <c r="O100" s="641"/>
      <c r="P100" s="641"/>
      <c r="Q100" s="632"/>
      <c r="R100" s="632"/>
      <c r="S100" s="632"/>
      <c r="T100" s="653"/>
      <c r="U100" s="237"/>
      <c r="V100" s="237"/>
      <c r="W100" s="237"/>
      <c r="X100" s="237"/>
      <c r="Y100" s="237"/>
      <c r="Z100" s="632"/>
      <c r="AA100" s="653"/>
      <c r="AB100" s="234"/>
    </row>
    <row r="101" spans="1:28" s="8" customFormat="1" ht="27" customHeight="1">
      <c r="A101" s="631"/>
      <c r="B101" s="632" t="s">
        <v>1326</v>
      </c>
      <c r="C101" s="643" t="s">
        <v>1882</v>
      </c>
      <c r="D101" s="632" t="s">
        <v>19</v>
      </c>
      <c r="E101" s="632"/>
      <c r="F101" s="632" t="s">
        <v>17</v>
      </c>
      <c r="G101" s="632"/>
      <c r="H101" s="731">
        <v>40000</v>
      </c>
      <c r="I101" s="632" t="s">
        <v>1382</v>
      </c>
      <c r="J101" s="632">
        <v>2022</v>
      </c>
      <c r="K101" s="632"/>
      <c r="L101" s="644" t="s">
        <v>1265</v>
      </c>
      <c r="M101" s="632"/>
      <c r="N101" s="645">
        <f>H101</f>
        <v>40000</v>
      </c>
      <c r="O101" s="641"/>
      <c r="P101" s="641"/>
      <c r="Q101" s="632"/>
      <c r="R101" s="632"/>
      <c r="S101" s="217"/>
      <c r="T101" s="237"/>
      <c r="U101" s="237"/>
      <c r="V101" s="237"/>
      <c r="W101" s="237"/>
      <c r="X101" s="237"/>
      <c r="Y101" s="237"/>
      <c r="Z101" s="632"/>
      <c r="AA101" s="653"/>
      <c r="AB101" s="234"/>
    </row>
    <row r="102" spans="1:28" s="8" customFormat="1" ht="27" customHeight="1">
      <c r="A102" s="631"/>
      <c r="B102" s="632" t="s">
        <v>1326</v>
      </c>
      <c r="C102" s="643" t="s">
        <v>1887</v>
      </c>
      <c r="D102" s="632" t="s">
        <v>19</v>
      </c>
      <c r="E102" s="632"/>
      <c r="F102" s="632" t="s">
        <v>17</v>
      </c>
      <c r="G102" s="632"/>
      <c r="H102" s="731">
        <v>40000</v>
      </c>
      <c r="I102" s="632" t="s">
        <v>1382</v>
      </c>
      <c r="J102" s="632">
        <v>2022</v>
      </c>
      <c r="K102" s="632"/>
      <c r="L102" s="644" t="s">
        <v>1327</v>
      </c>
      <c r="M102" s="632"/>
      <c r="N102" s="645">
        <f>H102</f>
        <v>40000</v>
      </c>
      <c r="O102" s="641"/>
      <c r="P102" s="641"/>
      <c r="Q102" s="632"/>
      <c r="R102" s="632"/>
      <c r="S102" s="217"/>
      <c r="T102" s="237"/>
      <c r="U102" s="237"/>
      <c r="V102" s="237"/>
      <c r="W102" s="237"/>
      <c r="X102" s="237"/>
      <c r="Y102" s="237"/>
      <c r="Z102" s="632"/>
      <c r="AA102" s="653"/>
      <c r="AB102" s="234"/>
    </row>
    <row r="103" spans="1:28" s="8" customFormat="1" ht="27" customHeight="1">
      <c r="A103" s="716"/>
      <c r="B103" s="632" t="s">
        <v>1326</v>
      </c>
      <c r="C103" s="632" t="s">
        <v>2004</v>
      </c>
      <c r="D103" s="632" t="s">
        <v>19</v>
      </c>
      <c r="E103" s="632"/>
      <c r="F103" s="632" t="s">
        <v>17</v>
      </c>
      <c r="G103" s="632"/>
      <c r="H103" s="600">
        <v>37200</v>
      </c>
      <c r="I103" s="632" t="s">
        <v>1382</v>
      </c>
      <c r="J103" s="632">
        <v>2022</v>
      </c>
      <c r="K103" s="632"/>
      <c r="L103" s="601" t="s">
        <v>1265</v>
      </c>
      <c r="M103" s="632"/>
      <c r="N103" s="641">
        <v>37200</v>
      </c>
      <c r="O103" s="641"/>
      <c r="P103" s="641"/>
      <c r="Q103" s="632"/>
      <c r="R103" s="632"/>
      <c r="S103" s="632"/>
      <c r="T103" s="653"/>
      <c r="U103" s="237"/>
      <c r="V103" s="237"/>
      <c r="W103" s="237"/>
      <c r="X103" s="237"/>
      <c r="Y103" s="237"/>
      <c r="Z103" s="632"/>
      <c r="AA103" s="653"/>
      <c r="AB103" s="234"/>
    </row>
    <row r="104" spans="1:28" s="8" customFormat="1" ht="27" customHeight="1">
      <c r="A104" s="716"/>
      <c r="B104" s="632" t="s">
        <v>1326</v>
      </c>
      <c r="C104" s="632" t="s">
        <v>1127</v>
      </c>
      <c r="D104" s="632" t="s">
        <v>19</v>
      </c>
      <c r="E104" s="632"/>
      <c r="F104" s="632" t="s">
        <v>17</v>
      </c>
      <c r="G104" s="632"/>
      <c r="H104" s="600">
        <v>35000</v>
      </c>
      <c r="I104" s="632" t="s">
        <v>1382</v>
      </c>
      <c r="J104" s="632">
        <v>2022</v>
      </c>
      <c r="K104" s="632"/>
      <c r="L104" s="601" t="s">
        <v>1265</v>
      </c>
      <c r="M104" s="632"/>
      <c r="N104" s="641">
        <v>35000</v>
      </c>
      <c r="O104" s="641"/>
      <c r="P104" s="641"/>
      <c r="Q104" s="632"/>
      <c r="R104" s="632"/>
      <c r="S104" s="217"/>
      <c r="T104" s="237"/>
      <c r="U104" s="237"/>
      <c r="V104" s="237"/>
      <c r="W104" s="237"/>
      <c r="X104" s="237"/>
      <c r="Y104" s="237"/>
      <c r="Z104" s="632"/>
      <c r="AA104" s="653"/>
      <c r="AB104" s="234"/>
    </row>
    <row r="105" spans="1:28" s="8" customFormat="1" ht="27" customHeight="1">
      <c r="A105" s="716"/>
      <c r="B105" s="632" t="s">
        <v>1326</v>
      </c>
      <c r="C105" s="632" t="s">
        <v>1155</v>
      </c>
      <c r="D105" s="632" t="s">
        <v>19</v>
      </c>
      <c r="E105" s="632"/>
      <c r="F105" s="632" t="s">
        <v>17</v>
      </c>
      <c r="G105" s="632"/>
      <c r="H105" s="600">
        <v>35000</v>
      </c>
      <c r="I105" s="632" t="s">
        <v>1382</v>
      </c>
      <c r="J105" s="632">
        <v>2022</v>
      </c>
      <c r="K105" s="632"/>
      <c r="L105" s="601" t="s">
        <v>1265</v>
      </c>
      <c r="M105" s="632"/>
      <c r="N105" s="641">
        <v>35000</v>
      </c>
      <c r="O105" s="641"/>
      <c r="P105" s="641"/>
      <c r="Q105" s="632"/>
      <c r="R105" s="632"/>
      <c r="S105" s="217"/>
      <c r="T105" s="237"/>
      <c r="U105" s="237"/>
      <c r="V105" s="237"/>
      <c r="W105" s="237"/>
      <c r="X105" s="237"/>
      <c r="Y105" s="237"/>
      <c r="Z105" s="632"/>
      <c r="AA105" s="653"/>
      <c r="AB105" s="234"/>
    </row>
    <row r="106" spans="1:28" s="8" customFormat="1" ht="27" customHeight="1">
      <c r="A106" s="631"/>
      <c r="B106" s="632" t="s">
        <v>1326</v>
      </c>
      <c r="C106" s="643" t="s">
        <v>1884</v>
      </c>
      <c r="D106" s="632" t="s">
        <v>19</v>
      </c>
      <c r="E106" s="632"/>
      <c r="F106" s="632" t="s">
        <v>17</v>
      </c>
      <c r="G106" s="632"/>
      <c r="H106" s="731">
        <v>35000</v>
      </c>
      <c r="I106" s="632" t="s">
        <v>1382</v>
      </c>
      <c r="J106" s="632">
        <v>2022</v>
      </c>
      <c r="K106" s="632"/>
      <c r="L106" s="644" t="s">
        <v>1327</v>
      </c>
      <c r="M106" s="632"/>
      <c r="N106" s="645">
        <f>H106</f>
        <v>35000</v>
      </c>
      <c r="O106" s="641"/>
      <c r="P106" s="641"/>
      <c r="Q106" s="632"/>
      <c r="R106" s="632"/>
      <c r="S106" s="217"/>
      <c r="T106" s="237"/>
      <c r="U106" s="237"/>
      <c r="V106" s="237"/>
      <c r="W106" s="237"/>
      <c r="X106" s="237"/>
      <c r="Y106" s="237"/>
      <c r="Z106" s="632"/>
      <c r="AA106" s="653"/>
      <c r="AB106" s="234"/>
    </row>
    <row r="107" spans="1:28" s="8" customFormat="1" ht="27" customHeight="1">
      <c r="A107" s="716"/>
      <c r="B107" s="632" t="s">
        <v>1326</v>
      </c>
      <c r="C107" s="632" t="s">
        <v>1839</v>
      </c>
      <c r="D107" s="632" t="s">
        <v>19</v>
      </c>
      <c r="E107" s="632"/>
      <c r="F107" s="632" t="s">
        <v>17</v>
      </c>
      <c r="G107" s="632"/>
      <c r="H107" s="600">
        <v>35000</v>
      </c>
      <c r="I107" s="632" t="s">
        <v>1382</v>
      </c>
      <c r="J107" s="632">
        <v>2022</v>
      </c>
      <c r="K107" s="632"/>
      <c r="L107" s="601" t="s">
        <v>1265</v>
      </c>
      <c r="M107" s="632"/>
      <c r="N107" s="633">
        <v>35000</v>
      </c>
      <c r="O107" s="641"/>
      <c r="P107" s="641"/>
      <c r="Q107" s="632"/>
      <c r="R107" s="632"/>
      <c r="S107" s="217"/>
      <c r="T107" s="237"/>
      <c r="U107" s="237"/>
      <c r="V107" s="237"/>
      <c r="W107" s="237"/>
      <c r="X107" s="237"/>
      <c r="Y107" s="237"/>
      <c r="Z107" s="632"/>
      <c r="AA107" s="653"/>
      <c r="AB107" s="234"/>
    </row>
    <row r="108" spans="1:28" s="8" customFormat="1" ht="27" customHeight="1">
      <c r="A108" s="716"/>
      <c r="B108" s="632" t="s">
        <v>1326</v>
      </c>
      <c r="C108" s="632" t="s">
        <v>1963</v>
      </c>
      <c r="D108" s="632" t="s">
        <v>19</v>
      </c>
      <c r="E108" s="632"/>
      <c r="F108" s="632" t="s">
        <v>17</v>
      </c>
      <c r="G108" s="632"/>
      <c r="H108" s="600">
        <v>32000</v>
      </c>
      <c r="I108" s="632" t="s">
        <v>1382</v>
      </c>
      <c r="J108" s="632">
        <v>2022</v>
      </c>
      <c r="K108" s="632"/>
      <c r="L108" s="601" t="s">
        <v>1265</v>
      </c>
      <c r="M108" s="632"/>
      <c r="N108" s="641">
        <v>32000</v>
      </c>
      <c r="O108" s="641"/>
      <c r="P108" s="641"/>
      <c r="Q108" s="632"/>
      <c r="R108" s="632"/>
      <c r="S108" s="217"/>
      <c r="T108" s="237"/>
      <c r="U108" s="237"/>
      <c r="V108" s="237"/>
      <c r="W108" s="237"/>
      <c r="X108" s="237"/>
      <c r="Y108" s="237"/>
      <c r="Z108" s="632"/>
      <c r="AA108" s="653"/>
      <c r="AB108" s="234"/>
    </row>
    <row r="109" spans="1:28" s="8" customFormat="1" ht="27" customHeight="1">
      <c r="A109" s="716"/>
      <c r="B109" s="632" t="s">
        <v>1326</v>
      </c>
      <c r="C109" s="632" t="s">
        <v>1980</v>
      </c>
      <c r="D109" s="632" t="s">
        <v>19</v>
      </c>
      <c r="E109" s="632"/>
      <c r="F109" s="632" t="s">
        <v>17</v>
      </c>
      <c r="G109" s="632"/>
      <c r="H109" s="600">
        <v>30000</v>
      </c>
      <c r="I109" s="632" t="s">
        <v>1382</v>
      </c>
      <c r="J109" s="632">
        <v>2022</v>
      </c>
      <c r="K109" s="632"/>
      <c r="L109" s="601" t="s">
        <v>1265</v>
      </c>
      <c r="M109" s="632"/>
      <c r="N109" s="641">
        <v>30000</v>
      </c>
      <c r="O109" s="641"/>
      <c r="P109" s="641"/>
      <c r="Q109" s="632"/>
      <c r="R109" s="632"/>
      <c r="S109" s="217"/>
      <c r="T109" s="237"/>
      <c r="U109" s="237"/>
      <c r="V109" s="237"/>
      <c r="W109" s="237"/>
      <c r="X109" s="237"/>
      <c r="Y109" s="237"/>
      <c r="Z109" s="632"/>
      <c r="AA109" s="653"/>
      <c r="AB109" s="234"/>
    </row>
    <row r="110" spans="1:28" s="8" customFormat="1" ht="27" customHeight="1">
      <c r="A110" s="716"/>
      <c r="B110" s="632" t="s">
        <v>1326</v>
      </c>
      <c r="C110" s="632" t="s">
        <v>1990</v>
      </c>
      <c r="D110" s="632" t="s">
        <v>19</v>
      </c>
      <c r="E110" s="632"/>
      <c r="F110" s="632" t="s">
        <v>17</v>
      </c>
      <c r="G110" s="632"/>
      <c r="H110" s="600">
        <v>30000</v>
      </c>
      <c r="I110" s="632" t="s">
        <v>1382</v>
      </c>
      <c r="J110" s="632">
        <v>2022</v>
      </c>
      <c r="K110" s="632"/>
      <c r="L110" s="601" t="s">
        <v>1265</v>
      </c>
      <c r="M110" s="632"/>
      <c r="N110" s="641">
        <v>30000</v>
      </c>
      <c r="O110" s="641"/>
      <c r="P110" s="641"/>
      <c r="Q110" s="632"/>
      <c r="R110" s="632"/>
      <c r="S110" s="217"/>
      <c r="T110" s="237"/>
      <c r="U110" s="237"/>
      <c r="V110" s="237"/>
      <c r="W110" s="237"/>
      <c r="X110" s="237"/>
      <c r="Y110" s="237"/>
      <c r="Z110" s="632"/>
      <c r="AA110" s="653"/>
      <c r="AB110" s="234"/>
    </row>
    <row r="111" spans="1:28" s="8" customFormat="1" ht="27" customHeight="1">
      <c r="A111" s="631"/>
      <c r="B111" s="632" t="s">
        <v>1326</v>
      </c>
      <c r="C111" s="643" t="s">
        <v>1883</v>
      </c>
      <c r="D111" s="632" t="s">
        <v>19</v>
      </c>
      <c r="E111" s="632"/>
      <c r="F111" s="632" t="s">
        <v>17</v>
      </c>
      <c r="G111" s="632"/>
      <c r="H111" s="731">
        <v>30000</v>
      </c>
      <c r="I111" s="632" t="s">
        <v>1382</v>
      </c>
      <c r="J111" s="632">
        <v>2022</v>
      </c>
      <c r="K111" s="632"/>
      <c r="L111" s="644" t="s">
        <v>1327</v>
      </c>
      <c r="M111" s="632"/>
      <c r="N111" s="645">
        <f>H111</f>
        <v>30000</v>
      </c>
      <c r="O111" s="641"/>
      <c r="P111" s="641"/>
      <c r="Q111" s="632"/>
      <c r="R111" s="632"/>
      <c r="S111" s="217"/>
      <c r="T111" s="237"/>
      <c r="U111" s="237"/>
      <c r="V111" s="237"/>
      <c r="W111" s="237"/>
      <c r="X111" s="237"/>
      <c r="Y111" s="237"/>
      <c r="Z111" s="632"/>
      <c r="AA111" s="653"/>
      <c r="AB111" s="234"/>
    </row>
    <row r="112" spans="1:28" s="8" customFormat="1" ht="27" customHeight="1">
      <c r="A112" s="716"/>
      <c r="B112" s="632" t="s">
        <v>1326</v>
      </c>
      <c r="C112" s="643" t="s">
        <v>1892</v>
      </c>
      <c r="D112" s="632" t="s">
        <v>19</v>
      </c>
      <c r="E112" s="632"/>
      <c r="F112" s="632" t="s">
        <v>17</v>
      </c>
      <c r="G112" s="632"/>
      <c r="H112" s="731">
        <v>30000</v>
      </c>
      <c r="I112" s="632" t="s">
        <v>1382</v>
      </c>
      <c r="J112" s="632">
        <v>2022</v>
      </c>
      <c r="K112" s="632"/>
      <c r="L112" s="644" t="s">
        <v>1895</v>
      </c>
      <c r="M112" s="632"/>
      <c r="N112" s="645">
        <f>H112</f>
        <v>30000</v>
      </c>
      <c r="O112" s="641"/>
      <c r="P112" s="641"/>
      <c r="Q112" s="632"/>
      <c r="R112" s="632"/>
      <c r="S112" s="217"/>
      <c r="T112" s="237"/>
      <c r="U112" s="237"/>
      <c r="V112" s="237"/>
      <c r="W112" s="237"/>
      <c r="X112" s="237"/>
      <c r="Y112" s="237"/>
      <c r="Z112" s="632"/>
      <c r="AA112" s="653"/>
      <c r="AB112" s="234"/>
    </row>
    <row r="113" spans="1:28" s="8" customFormat="1" ht="27" customHeight="1">
      <c r="A113" s="716"/>
      <c r="B113" s="632" t="s">
        <v>1326</v>
      </c>
      <c r="C113" s="643" t="s">
        <v>2098</v>
      </c>
      <c r="D113" s="632" t="s">
        <v>19</v>
      </c>
      <c r="E113" s="632"/>
      <c r="F113" s="632" t="s">
        <v>17</v>
      </c>
      <c r="G113" s="632"/>
      <c r="H113" s="731">
        <v>30000</v>
      </c>
      <c r="I113" s="632"/>
      <c r="J113" s="632">
        <v>2022</v>
      </c>
      <c r="K113" s="632"/>
      <c r="L113" s="687" t="s">
        <v>2107</v>
      </c>
      <c r="M113" s="632"/>
      <c r="N113" s="645">
        <v>30000</v>
      </c>
      <c r="O113" s="641"/>
      <c r="P113" s="641"/>
      <c r="Q113" s="632"/>
      <c r="R113" s="632"/>
      <c r="S113" s="217"/>
      <c r="T113" s="237"/>
      <c r="U113" s="237"/>
      <c r="V113" s="237"/>
      <c r="W113" s="237"/>
      <c r="X113" s="237"/>
      <c r="Y113" s="237"/>
      <c r="Z113" s="632"/>
      <c r="AA113" s="653"/>
      <c r="AB113" s="234"/>
    </row>
    <row r="114" spans="1:28" s="8" customFormat="1" ht="27" customHeight="1">
      <c r="A114" s="646"/>
      <c r="B114" s="647" t="s">
        <v>1870</v>
      </c>
      <c r="C114" s="647" t="s">
        <v>1869</v>
      </c>
      <c r="D114" s="647" t="s">
        <v>19</v>
      </c>
      <c r="E114" s="647"/>
      <c r="F114" s="647" t="s">
        <v>17</v>
      </c>
      <c r="G114" s="647"/>
      <c r="H114" s="648">
        <v>30000</v>
      </c>
      <c r="I114" s="647"/>
      <c r="J114" s="647">
        <v>2022</v>
      </c>
      <c r="K114" s="647"/>
      <c r="L114" s="649" t="s">
        <v>1327</v>
      </c>
      <c r="M114" s="647"/>
      <c r="N114" s="650">
        <f>H114</f>
        <v>30000</v>
      </c>
      <c r="O114" s="650"/>
      <c r="P114" s="650"/>
      <c r="Q114" s="647"/>
      <c r="R114" s="647"/>
      <c r="S114" s="570"/>
      <c r="T114" s="571"/>
      <c r="U114" s="571"/>
      <c r="V114" s="571"/>
      <c r="W114" s="571"/>
      <c r="X114" s="571"/>
      <c r="Y114" s="571"/>
      <c r="Z114" s="647"/>
      <c r="AA114" s="655"/>
      <c r="AB114" s="234"/>
    </row>
    <row r="115" spans="1:28" s="8" customFormat="1" ht="27" customHeight="1">
      <c r="A115" s="646"/>
      <c r="B115" s="647" t="s">
        <v>1870</v>
      </c>
      <c r="C115" s="651" t="s">
        <v>1900</v>
      </c>
      <c r="D115" s="651" t="s">
        <v>19</v>
      </c>
      <c r="E115" s="647"/>
      <c r="F115" s="647" t="s">
        <v>17</v>
      </c>
      <c r="G115" s="647"/>
      <c r="H115" s="648">
        <v>30000</v>
      </c>
      <c r="I115" s="647"/>
      <c r="J115" s="647">
        <v>2022</v>
      </c>
      <c r="K115" s="647"/>
      <c r="L115" s="652" t="s">
        <v>1265</v>
      </c>
      <c r="M115" s="647"/>
      <c r="N115" s="648">
        <v>30000</v>
      </c>
      <c r="O115" s="650"/>
      <c r="P115" s="650"/>
      <c r="Q115" s="647"/>
      <c r="R115" s="647"/>
      <c r="S115" s="570"/>
      <c r="T115" s="571"/>
      <c r="U115" s="571"/>
      <c r="V115" s="571"/>
      <c r="W115" s="571"/>
      <c r="X115" s="571"/>
      <c r="Y115" s="571"/>
      <c r="Z115" s="647"/>
      <c r="AA115" s="655"/>
      <c r="AB115" s="234"/>
    </row>
    <row r="116" spans="1:28" s="8" customFormat="1" ht="27" customHeight="1">
      <c r="A116" s="720"/>
      <c r="B116" s="647" t="s">
        <v>1870</v>
      </c>
      <c r="C116" s="651" t="s">
        <v>1903</v>
      </c>
      <c r="D116" s="651" t="s">
        <v>19</v>
      </c>
      <c r="E116" s="647"/>
      <c r="F116" s="647" t="s">
        <v>17</v>
      </c>
      <c r="G116" s="647"/>
      <c r="H116" s="648">
        <v>30000</v>
      </c>
      <c r="I116" s="647"/>
      <c r="J116" s="647">
        <v>2022</v>
      </c>
      <c r="K116" s="647"/>
      <c r="L116" s="652" t="s">
        <v>1265</v>
      </c>
      <c r="M116" s="647"/>
      <c r="N116" s="648">
        <v>30000</v>
      </c>
      <c r="O116" s="650"/>
      <c r="P116" s="650"/>
      <c r="Q116" s="647"/>
      <c r="R116" s="647"/>
      <c r="S116" s="570"/>
      <c r="T116" s="571"/>
      <c r="U116" s="571"/>
      <c r="V116" s="571"/>
      <c r="W116" s="571"/>
      <c r="X116" s="571"/>
      <c r="Y116" s="571"/>
      <c r="Z116" s="647"/>
      <c r="AA116" s="655"/>
      <c r="AB116" s="234"/>
    </row>
    <row r="117" spans="1:28" s="8" customFormat="1" ht="27" customHeight="1">
      <c r="A117" s="716"/>
      <c r="B117" s="632" t="s">
        <v>1326</v>
      </c>
      <c r="C117" s="643" t="s">
        <v>2078</v>
      </c>
      <c r="D117" s="632" t="s">
        <v>19</v>
      </c>
      <c r="E117" s="632"/>
      <c r="F117" s="632" t="s">
        <v>17</v>
      </c>
      <c r="G117" s="632"/>
      <c r="H117" s="731">
        <v>26400</v>
      </c>
      <c r="I117" s="632"/>
      <c r="J117" s="632">
        <v>2022</v>
      </c>
      <c r="K117" s="632"/>
      <c r="L117" s="644" t="s">
        <v>1327</v>
      </c>
      <c r="M117" s="632"/>
      <c r="N117" s="645">
        <v>26400</v>
      </c>
      <c r="O117" s="641"/>
      <c r="P117" s="641"/>
      <c r="Q117" s="632"/>
      <c r="R117" s="632"/>
      <c r="S117" s="217"/>
      <c r="T117" s="237"/>
      <c r="U117" s="237"/>
      <c r="V117" s="237"/>
      <c r="W117" s="237"/>
      <c r="X117" s="237"/>
      <c r="Y117" s="237"/>
      <c r="Z117" s="632"/>
      <c r="AA117" s="653"/>
      <c r="AB117" s="234"/>
    </row>
    <row r="118" spans="1:28" s="8" customFormat="1" ht="27" customHeight="1">
      <c r="A118" s="716"/>
      <c r="B118" s="632" t="s">
        <v>1326</v>
      </c>
      <c r="C118" s="632" t="s">
        <v>1952</v>
      </c>
      <c r="D118" s="632" t="s">
        <v>19</v>
      </c>
      <c r="E118" s="632"/>
      <c r="F118" s="632" t="s">
        <v>17</v>
      </c>
      <c r="G118" s="632"/>
      <c r="H118" s="600">
        <v>25000</v>
      </c>
      <c r="I118" s="632" t="s">
        <v>1382</v>
      </c>
      <c r="J118" s="632">
        <v>2022</v>
      </c>
      <c r="K118" s="632"/>
      <c r="L118" s="601" t="s">
        <v>1265</v>
      </c>
      <c r="M118" s="632"/>
      <c r="N118" s="641">
        <v>25000</v>
      </c>
      <c r="O118" s="641"/>
      <c r="P118" s="641"/>
      <c r="Q118" s="632"/>
      <c r="R118" s="632"/>
      <c r="S118" s="217"/>
      <c r="T118" s="237"/>
      <c r="U118" s="237"/>
      <c r="V118" s="237"/>
      <c r="W118" s="237"/>
      <c r="X118" s="237"/>
      <c r="Y118" s="237"/>
      <c r="Z118" s="632"/>
      <c r="AA118" s="653"/>
      <c r="AB118" s="234"/>
    </row>
    <row r="119" spans="1:28" s="8" customFormat="1" ht="27" customHeight="1">
      <c r="A119" s="716"/>
      <c r="B119" s="632" t="s">
        <v>1326</v>
      </c>
      <c r="C119" s="632" t="s">
        <v>1153</v>
      </c>
      <c r="D119" s="632" t="s">
        <v>19</v>
      </c>
      <c r="E119" s="632"/>
      <c r="F119" s="632" t="s">
        <v>17</v>
      </c>
      <c r="G119" s="632"/>
      <c r="H119" s="600">
        <v>25000</v>
      </c>
      <c r="I119" s="632" t="s">
        <v>1382</v>
      </c>
      <c r="J119" s="632">
        <v>2022</v>
      </c>
      <c r="K119" s="632"/>
      <c r="L119" s="601" t="s">
        <v>1265</v>
      </c>
      <c r="M119" s="632"/>
      <c r="N119" s="641">
        <v>25000</v>
      </c>
      <c r="O119" s="641"/>
      <c r="P119" s="641"/>
      <c r="Q119" s="632"/>
      <c r="R119" s="632"/>
      <c r="S119" s="217"/>
      <c r="T119" s="237"/>
      <c r="U119" s="237"/>
      <c r="V119" s="237"/>
      <c r="W119" s="237"/>
      <c r="X119" s="237"/>
      <c r="Y119" s="237"/>
      <c r="Z119" s="632"/>
      <c r="AA119" s="653"/>
      <c r="AB119" s="234"/>
    </row>
    <row r="120" spans="1:28" s="8" customFormat="1" ht="27" customHeight="1">
      <c r="A120" s="716"/>
      <c r="B120" s="632" t="s">
        <v>1326</v>
      </c>
      <c r="C120" s="632" t="s">
        <v>1129</v>
      </c>
      <c r="D120" s="632" t="s">
        <v>19</v>
      </c>
      <c r="E120" s="632"/>
      <c r="F120" s="632" t="s">
        <v>17</v>
      </c>
      <c r="G120" s="632"/>
      <c r="H120" s="600">
        <v>22000</v>
      </c>
      <c r="I120" s="632" t="s">
        <v>1382</v>
      </c>
      <c r="J120" s="632">
        <v>2022</v>
      </c>
      <c r="K120" s="632"/>
      <c r="L120" s="601" t="s">
        <v>1265</v>
      </c>
      <c r="M120" s="632"/>
      <c r="N120" s="641">
        <v>22000</v>
      </c>
      <c r="O120" s="641"/>
      <c r="P120" s="641"/>
      <c r="Q120" s="632"/>
      <c r="R120" s="632"/>
      <c r="S120" s="217"/>
      <c r="T120" s="237"/>
      <c r="U120" s="237"/>
      <c r="V120" s="237"/>
      <c r="W120" s="237"/>
      <c r="X120" s="237"/>
      <c r="Y120" s="237"/>
      <c r="Z120" s="632"/>
      <c r="AA120" s="653"/>
      <c r="AB120" s="234"/>
    </row>
    <row r="121" spans="1:28" s="8" customFormat="1" ht="27" customHeight="1">
      <c r="A121" s="716"/>
      <c r="B121" s="632" t="s">
        <v>1326</v>
      </c>
      <c r="C121" s="632" t="s">
        <v>2035</v>
      </c>
      <c r="D121" s="632" t="s">
        <v>19</v>
      </c>
      <c r="E121" s="632"/>
      <c r="F121" s="632" t="s">
        <v>17</v>
      </c>
      <c r="G121" s="632"/>
      <c r="H121" s="600">
        <v>21516</v>
      </c>
      <c r="I121" s="632" t="s">
        <v>1382</v>
      </c>
      <c r="J121" s="632">
        <v>2022</v>
      </c>
      <c r="K121" s="632"/>
      <c r="L121" s="601" t="s">
        <v>1265</v>
      </c>
      <c r="M121" s="632"/>
      <c r="N121" s="641">
        <v>19950</v>
      </c>
      <c r="O121" s="641"/>
      <c r="P121" s="641"/>
      <c r="Q121" s="632"/>
      <c r="R121" s="632"/>
      <c r="S121" s="217"/>
      <c r="T121" s="237"/>
      <c r="U121" s="237"/>
      <c r="V121" s="237"/>
      <c r="W121" s="237"/>
      <c r="X121" s="237"/>
      <c r="Y121" s="237"/>
      <c r="Z121" s="632"/>
      <c r="AA121" s="653"/>
      <c r="AB121" s="234"/>
    </row>
    <row r="122" spans="1:28" s="8" customFormat="1" ht="27" customHeight="1">
      <c r="A122" s="716"/>
      <c r="B122" s="632" t="s">
        <v>1326</v>
      </c>
      <c r="C122" s="632" t="s">
        <v>1146</v>
      </c>
      <c r="D122" s="632" t="s">
        <v>19</v>
      </c>
      <c r="E122" s="632"/>
      <c r="F122" s="632" t="s">
        <v>17</v>
      </c>
      <c r="G122" s="632"/>
      <c r="H122" s="600">
        <v>21000</v>
      </c>
      <c r="I122" s="632" t="s">
        <v>1382</v>
      </c>
      <c r="J122" s="632">
        <v>2022</v>
      </c>
      <c r="K122" s="632"/>
      <c r="L122" s="601" t="s">
        <v>1265</v>
      </c>
      <c r="M122" s="632"/>
      <c r="N122" s="641">
        <v>21000</v>
      </c>
      <c r="O122" s="641"/>
      <c r="P122" s="641"/>
      <c r="Q122" s="632"/>
      <c r="R122" s="632"/>
      <c r="S122" s="217"/>
      <c r="T122" s="237"/>
      <c r="U122" s="237"/>
      <c r="V122" s="237"/>
      <c r="W122" s="237"/>
      <c r="X122" s="237"/>
      <c r="Y122" s="237"/>
      <c r="Z122" s="632"/>
      <c r="AA122" s="653"/>
      <c r="AB122" s="234"/>
    </row>
    <row r="123" spans="1:28" s="8" customFormat="1" ht="27" customHeight="1">
      <c r="A123" s="716"/>
      <c r="B123" s="632" t="s">
        <v>1326</v>
      </c>
      <c r="C123" s="632" t="s">
        <v>1139</v>
      </c>
      <c r="D123" s="632" t="s">
        <v>19</v>
      </c>
      <c r="E123" s="632"/>
      <c r="F123" s="632" t="s">
        <v>17</v>
      </c>
      <c r="G123" s="632"/>
      <c r="H123" s="600">
        <v>21000</v>
      </c>
      <c r="I123" s="632" t="s">
        <v>1382</v>
      </c>
      <c r="J123" s="632">
        <v>2022</v>
      </c>
      <c r="K123" s="632"/>
      <c r="L123" s="601" t="s">
        <v>1265</v>
      </c>
      <c r="M123" s="632"/>
      <c r="N123" s="641">
        <v>21000</v>
      </c>
      <c r="O123" s="641"/>
      <c r="P123" s="641"/>
      <c r="Q123" s="632"/>
      <c r="R123" s="632"/>
      <c r="S123" s="217"/>
      <c r="T123" s="237"/>
      <c r="U123" s="237"/>
      <c r="V123" s="237"/>
      <c r="W123" s="237"/>
      <c r="X123" s="237"/>
      <c r="Y123" s="237"/>
      <c r="Z123" s="632"/>
      <c r="AA123" s="653"/>
      <c r="AB123" s="234"/>
    </row>
    <row r="124" spans="1:28" s="8" customFormat="1" ht="27" customHeight="1">
      <c r="A124" s="631"/>
      <c r="B124" s="632" t="s">
        <v>1326</v>
      </c>
      <c r="C124" s="643" t="s">
        <v>1888</v>
      </c>
      <c r="D124" s="632" t="s">
        <v>19</v>
      </c>
      <c r="E124" s="632"/>
      <c r="F124" s="632" t="s">
        <v>17</v>
      </c>
      <c r="G124" s="632"/>
      <c r="H124" s="731">
        <v>20000</v>
      </c>
      <c r="I124" s="632" t="s">
        <v>1382</v>
      </c>
      <c r="J124" s="632">
        <v>2022</v>
      </c>
      <c r="K124" s="632"/>
      <c r="L124" s="644" t="s">
        <v>1895</v>
      </c>
      <c r="M124" s="632"/>
      <c r="N124" s="645">
        <f>H124</f>
        <v>20000</v>
      </c>
      <c r="O124" s="641"/>
      <c r="P124" s="641"/>
      <c r="Q124" s="632"/>
      <c r="R124" s="632"/>
      <c r="S124" s="217"/>
      <c r="T124" s="237"/>
      <c r="U124" s="237"/>
      <c r="V124" s="237"/>
      <c r="W124" s="237"/>
      <c r="X124" s="237"/>
      <c r="Y124" s="237"/>
      <c r="Z124" s="632"/>
      <c r="AA124" s="653"/>
      <c r="AB124" s="234"/>
    </row>
    <row r="125" spans="1:28" s="8" customFormat="1" ht="27" customHeight="1">
      <c r="A125" s="716"/>
      <c r="B125" s="632" t="s">
        <v>1326</v>
      </c>
      <c r="C125" s="632" t="s">
        <v>1986</v>
      </c>
      <c r="D125" s="632" t="s">
        <v>19</v>
      </c>
      <c r="E125" s="632"/>
      <c r="F125" s="632" t="s">
        <v>17</v>
      </c>
      <c r="G125" s="632"/>
      <c r="H125" s="600">
        <v>20000</v>
      </c>
      <c r="I125" s="632" t="s">
        <v>1382</v>
      </c>
      <c r="J125" s="632">
        <v>2022</v>
      </c>
      <c r="K125" s="632"/>
      <c r="L125" s="601" t="s">
        <v>1265</v>
      </c>
      <c r="M125" s="632"/>
      <c r="N125" s="641">
        <v>20000</v>
      </c>
      <c r="O125" s="641"/>
      <c r="P125" s="641"/>
      <c r="Q125" s="632"/>
      <c r="R125" s="632"/>
      <c r="S125" s="217"/>
      <c r="T125" s="237"/>
      <c r="U125" s="237"/>
      <c r="V125" s="237"/>
      <c r="W125" s="237"/>
      <c r="X125" s="237"/>
      <c r="Y125" s="237"/>
      <c r="Z125" s="632"/>
      <c r="AA125" s="653"/>
      <c r="AB125" s="234"/>
    </row>
    <row r="126" spans="1:28" s="8" customFormat="1" ht="27" customHeight="1">
      <c r="A126" s="716"/>
      <c r="B126" s="632" t="s">
        <v>1326</v>
      </c>
      <c r="C126" s="632" t="s">
        <v>2026</v>
      </c>
      <c r="D126" s="632" t="s">
        <v>19</v>
      </c>
      <c r="E126" s="632"/>
      <c r="F126" s="632" t="s">
        <v>17</v>
      </c>
      <c r="G126" s="632"/>
      <c r="H126" s="600">
        <v>20000</v>
      </c>
      <c r="I126" s="632" t="s">
        <v>1382</v>
      </c>
      <c r="J126" s="632">
        <v>2022</v>
      </c>
      <c r="K126" s="632"/>
      <c r="L126" s="601" t="s">
        <v>1265</v>
      </c>
      <c r="M126" s="632"/>
      <c r="N126" s="641">
        <v>20000</v>
      </c>
      <c r="O126" s="641"/>
      <c r="P126" s="641"/>
      <c r="Q126" s="632"/>
      <c r="R126" s="632"/>
      <c r="S126" s="217"/>
      <c r="T126" s="237"/>
      <c r="U126" s="237"/>
      <c r="V126" s="237"/>
      <c r="W126" s="237"/>
      <c r="X126" s="237"/>
      <c r="Y126" s="237"/>
      <c r="Z126" s="632"/>
      <c r="AA126" s="653"/>
      <c r="AB126" s="234"/>
    </row>
    <row r="127" spans="1:28" s="8" customFormat="1" ht="27" customHeight="1">
      <c r="A127" s="716"/>
      <c r="B127" s="632" t="s">
        <v>1326</v>
      </c>
      <c r="C127" s="632" t="s">
        <v>1951</v>
      </c>
      <c r="D127" s="632" t="s">
        <v>19</v>
      </c>
      <c r="E127" s="632"/>
      <c r="F127" s="632" t="s">
        <v>17</v>
      </c>
      <c r="G127" s="632"/>
      <c r="H127" s="600">
        <v>20000</v>
      </c>
      <c r="I127" s="632" t="s">
        <v>1382</v>
      </c>
      <c r="J127" s="632">
        <v>2022</v>
      </c>
      <c r="K127" s="632"/>
      <c r="L127" s="601" t="s">
        <v>1265</v>
      </c>
      <c r="M127" s="632"/>
      <c r="N127" s="641">
        <v>20000</v>
      </c>
      <c r="O127" s="641"/>
      <c r="P127" s="641"/>
      <c r="Q127" s="632"/>
      <c r="R127" s="632"/>
      <c r="S127" s="217"/>
      <c r="T127" s="237"/>
      <c r="U127" s="237"/>
      <c r="V127" s="237"/>
      <c r="W127" s="237"/>
      <c r="X127" s="237"/>
      <c r="Y127" s="237"/>
      <c r="Z127" s="632"/>
      <c r="AA127" s="653"/>
      <c r="AB127" s="234"/>
    </row>
    <row r="128" spans="1:28" s="8" customFormat="1" ht="27" customHeight="1">
      <c r="A128" s="716"/>
      <c r="B128" s="632" t="s">
        <v>1326</v>
      </c>
      <c r="C128" s="632" t="s">
        <v>1939</v>
      </c>
      <c r="D128" s="632" t="s">
        <v>19</v>
      </c>
      <c r="E128" s="632"/>
      <c r="F128" s="632" t="s">
        <v>17</v>
      </c>
      <c r="G128" s="632"/>
      <c r="H128" s="600">
        <v>20000</v>
      </c>
      <c r="I128" s="632" t="s">
        <v>1382</v>
      </c>
      <c r="J128" s="632">
        <v>2022</v>
      </c>
      <c r="K128" s="632"/>
      <c r="L128" s="601" t="s">
        <v>1265</v>
      </c>
      <c r="M128" s="632"/>
      <c r="N128" s="641">
        <v>20000</v>
      </c>
      <c r="O128" s="641"/>
      <c r="P128" s="641"/>
      <c r="Q128" s="632"/>
      <c r="R128" s="632"/>
      <c r="S128" s="217"/>
      <c r="T128" s="237"/>
      <c r="U128" s="237"/>
      <c r="V128" s="237"/>
      <c r="W128" s="237"/>
      <c r="X128" s="237"/>
      <c r="Y128" s="237"/>
      <c r="Z128" s="632"/>
      <c r="AA128" s="653"/>
      <c r="AB128" s="234"/>
    </row>
    <row r="129" spans="1:28" s="8" customFormat="1" ht="27" customHeight="1">
      <c r="A129" s="716"/>
      <c r="B129" s="632" t="s">
        <v>1326</v>
      </c>
      <c r="C129" s="632" t="s">
        <v>1944</v>
      </c>
      <c r="D129" s="632" t="s">
        <v>19</v>
      </c>
      <c r="E129" s="632"/>
      <c r="F129" s="632" t="s">
        <v>17</v>
      </c>
      <c r="G129" s="632"/>
      <c r="H129" s="600">
        <v>20000</v>
      </c>
      <c r="I129" s="632" t="s">
        <v>1382</v>
      </c>
      <c r="J129" s="632">
        <v>2022</v>
      </c>
      <c r="K129" s="632"/>
      <c r="L129" s="601" t="s">
        <v>1265</v>
      </c>
      <c r="M129" s="632"/>
      <c r="N129" s="641">
        <v>20000</v>
      </c>
      <c r="O129" s="641"/>
      <c r="P129" s="641"/>
      <c r="Q129" s="632"/>
      <c r="R129" s="632"/>
      <c r="S129" s="217"/>
      <c r="T129" s="237"/>
      <c r="U129" s="237"/>
      <c r="V129" s="237"/>
      <c r="W129" s="237"/>
      <c r="X129" s="237"/>
      <c r="Y129" s="237"/>
      <c r="Z129" s="632"/>
      <c r="AA129" s="653"/>
      <c r="AB129" s="234"/>
    </row>
    <row r="130" spans="1:28" s="8" customFormat="1" ht="27" customHeight="1">
      <c r="A130" s="716"/>
      <c r="B130" s="632" t="s">
        <v>1326</v>
      </c>
      <c r="C130" s="632" t="s">
        <v>1957</v>
      </c>
      <c r="D130" s="632" t="s">
        <v>19</v>
      </c>
      <c r="E130" s="632"/>
      <c r="F130" s="632" t="s">
        <v>17</v>
      </c>
      <c r="G130" s="632"/>
      <c r="H130" s="600">
        <v>20000</v>
      </c>
      <c r="I130" s="632" t="s">
        <v>1382</v>
      </c>
      <c r="J130" s="632">
        <v>2022</v>
      </c>
      <c r="K130" s="632"/>
      <c r="L130" s="601" t="s">
        <v>1265</v>
      </c>
      <c r="M130" s="632"/>
      <c r="N130" s="641">
        <v>20000</v>
      </c>
      <c r="O130" s="641"/>
      <c r="P130" s="641"/>
      <c r="Q130" s="632"/>
      <c r="R130" s="632"/>
      <c r="S130" s="217"/>
      <c r="T130" s="237"/>
      <c r="U130" s="237"/>
      <c r="V130" s="237"/>
      <c r="W130" s="237"/>
      <c r="X130" s="237"/>
      <c r="Y130" s="237"/>
      <c r="Z130" s="632"/>
      <c r="AA130" s="653"/>
      <c r="AB130" s="234"/>
    </row>
    <row r="131" spans="1:28" s="8" customFormat="1" ht="27" customHeight="1">
      <c r="A131" s="716"/>
      <c r="B131" s="632" t="s">
        <v>1326</v>
      </c>
      <c r="C131" s="643" t="s">
        <v>2102</v>
      </c>
      <c r="D131" s="632" t="s">
        <v>19</v>
      </c>
      <c r="E131" s="632"/>
      <c r="F131" s="632" t="s">
        <v>17</v>
      </c>
      <c r="G131" s="632"/>
      <c r="H131" s="731">
        <v>20000</v>
      </c>
      <c r="I131" s="632"/>
      <c r="J131" s="632">
        <v>2022</v>
      </c>
      <c r="K131" s="632"/>
      <c r="L131" s="687" t="s">
        <v>2107</v>
      </c>
      <c r="M131" s="632"/>
      <c r="N131" s="645">
        <v>20000</v>
      </c>
      <c r="O131" s="641"/>
      <c r="P131" s="641"/>
      <c r="Q131" s="632"/>
      <c r="R131" s="632"/>
      <c r="S131" s="217"/>
      <c r="T131" s="237"/>
      <c r="U131" s="237"/>
      <c r="V131" s="237"/>
      <c r="W131" s="237"/>
      <c r="X131" s="237"/>
      <c r="Y131" s="237"/>
      <c r="Z131" s="632"/>
      <c r="AA131" s="653"/>
      <c r="AB131" s="234"/>
    </row>
    <row r="132" spans="1:28" s="8" customFormat="1" ht="27" customHeight="1">
      <c r="A132" s="646"/>
      <c r="B132" s="647" t="s">
        <v>1870</v>
      </c>
      <c r="C132" s="647" t="s">
        <v>2034</v>
      </c>
      <c r="D132" s="647" t="s">
        <v>19</v>
      </c>
      <c r="E132" s="647"/>
      <c r="F132" s="647" t="s">
        <v>17</v>
      </c>
      <c r="G132" s="647"/>
      <c r="H132" s="648">
        <v>20000</v>
      </c>
      <c r="I132" s="647"/>
      <c r="J132" s="647">
        <v>2022</v>
      </c>
      <c r="K132" s="647"/>
      <c r="L132" s="649" t="s">
        <v>1327</v>
      </c>
      <c r="M132" s="647"/>
      <c r="N132" s="650">
        <f>H132</f>
        <v>20000</v>
      </c>
      <c r="O132" s="650"/>
      <c r="P132" s="650"/>
      <c r="Q132" s="647"/>
      <c r="R132" s="647"/>
      <c r="S132" s="570"/>
      <c r="T132" s="571"/>
      <c r="U132" s="571"/>
      <c r="V132" s="571"/>
      <c r="W132" s="571"/>
      <c r="X132" s="571"/>
      <c r="Y132" s="571"/>
      <c r="Z132" s="647"/>
      <c r="AA132" s="655"/>
      <c r="AB132" s="234"/>
    </row>
    <row r="133" spans="1:28" s="8" customFormat="1" ht="27" customHeight="1">
      <c r="A133" s="716"/>
      <c r="B133" s="632" t="s">
        <v>1326</v>
      </c>
      <c r="C133" s="632" t="s">
        <v>1930</v>
      </c>
      <c r="D133" s="632" t="s">
        <v>19</v>
      </c>
      <c r="E133" s="632"/>
      <c r="F133" s="632" t="s">
        <v>17</v>
      </c>
      <c r="G133" s="632"/>
      <c r="H133" s="600">
        <v>18900</v>
      </c>
      <c r="I133" s="632" t="s">
        <v>1382</v>
      </c>
      <c r="J133" s="632">
        <v>2022</v>
      </c>
      <c r="K133" s="632"/>
      <c r="L133" s="601" t="s">
        <v>1265</v>
      </c>
      <c r="M133" s="632"/>
      <c r="N133" s="641">
        <v>18900</v>
      </c>
      <c r="O133" s="641"/>
      <c r="P133" s="641"/>
      <c r="Q133" s="632"/>
      <c r="R133" s="632"/>
      <c r="S133" s="217"/>
      <c r="T133" s="237"/>
      <c r="U133" s="237"/>
      <c r="V133" s="237"/>
      <c r="W133" s="237"/>
      <c r="X133" s="237"/>
      <c r="Y133" s="237"/>
      <c r="Z133" s="632"/>
      <c r="AA133" s="653"/>
      <c r="AB133" s="234"/>
    </row>
    <row r="134" spans="1:28" s="8" customFormat="1" ht="27" customHeight="1">
      <c r="A134" s="716"/>
      <c r="B134" s="632" t="s">
        <v>1326</v>
      </c>
      <c r="C134" s="643" t="s">
        <v>2082</v>
      </c>
      <c r="D134" s="632" t="s">
        <v>19</v>
      </c>
      <c r="E134" s="632"/>
      <c r="F134" s="632" t="s">
        <v>17</v>
      </c>
      <c r="G134" s="632"/>
      <c r="H134" s="731">
        <v>18000</v>
      </c>
      <c r="I134" s="632"/>
      <c r="J134" s="632">
        <v>2022</v>
      </c>
      <c r="K134" s="632"/>
      <c r="L134" s="687" t="s">
        <v>1327</v>
      </c>
      <c r="M134" s="632"/>
      <c r="N134" s="645">
        <v>18000</v>
      </c>
      <c r="O134" s="641"/>
      <c r="P134" s="641"/>
      <c r="Q134" s="632"/>
      <c r="R134" s="632"/>
      <c r="S134" s="217"/>
      <c r="T134" s="237"/>
      <c r="U134" s="237"/>
      <c r="V134" s="237"/>
      <c r="W134" s="237"/>
      <c r="X134" s="237"/>
      <c r="Y134" s="237"/>
      <c r="Z134" s="632"/>
      <c r="AA134" s="653"/>
      <c r="AB134" s="234"/>
    </row>
    <row r="135" spans="1:28" s="8" customFormat="1" ht="27" customHeight="1">
      <c r="A135" s="716"/>
      <c r="B135" s="632" t="s">
        <v>1326</v>
      </c>
      <c r="C135" s="643" t="s">
        <v>2118</v>
      </c>
      <c r="D135" s="632" t="s">
        <v>19</v>
      </c>
      <c r="E135" s="632"/>
      <c r="F135" s="632" t="s">
        <v>17</v>
      </c>
      <c r="G135" s="632"/>
      <c r="H135" s="731">
        <v>18000</v>
      </c>
      <c r="I135" s="632" t="s">
        <v>1382</v>
      </c>
      <c r="J135" s="632">
        <v>2022</v>
      </c>
      <c r="K135" s="632"/>
      <c r="L135" s="687" t="s">
        <v>1265</v>
      </c>
      <c r="M135" s="632"/>
      <c r="N135" s="645">
        <v>18000</v>
      </c>
      <c r="O135" s="641"/>
      <c r="P135" s="641"/>
      <c r="Q135" s="632"/>
      <c r="R135" s="632"/>
      <c r="S135" s="217"/>
      <c r="T135" s="237"/>
      <c r="U135" s="237"/>
      <c r="V135" s="237"/>
      <c r="W135" s="237"/>
      <c r="X135" s="237"/>
      <c r="Y135" s="237"/>
      <c r="Z135" s="632"/>
      <c r="AA135" s="653"/>
      <c r="AB135" s="234"/>
    </row>
    <row r="136" spans="1:28" s="8" customFormat="1" ht="27" customHeight="1">
      <c r="A136" s="716"/>
      <c r="B136" s="632" t="s">
        <v>1326</v>
      </c>
      <c r="C136" s="632" t="s">
        <v>1988</v>
      </c>
      <c r="D136" s="632" t="s">
        <v>19</v>
      </c>
      <c r="E136" s="632"/>
      <c r="F136" s="632" t="s">
        <v>17</v>
      </c>
      <c r="G136" s="632"/>
      <c r="H136" s="600">
        <v>15000</v>
      </c>
      <c r="I136" s="632" t="s">
        <v>1382</v>
      </c>
      <c r="J136" s="632">
        <v>2022</v>
      </c>
      <c r="K136" s="632"/>
      <c r="L136" s="601" t="s">
        <v>1265</v>
      </c>
      <c r="M136" s="632"/>
      <c r="N136" s="641">
        <v>15000</v>
      </c>
      <c r="O136" s="641"/>
      <c r="P136" s="641"/>
      <c r="Q136" s="632"/>
      <c r="R136" s="632"/>
      <c r="S136" s="217"/>
      <c r="T136" s="237"/>
      <c r="U136" s="237"/>
      <c r="V136" s="237"/>
      <c r="W136" s="237"/>
      <c r="X136" s="237"/>
      <c r="Y136" s="237"/>
      <c r="Z136" s="632"/>
      <c r="AA136" s="653"/>
      <c r="AB136" s="234"/>
    </row>
    <row r="137" spans="1:28" s="8" customFormat="1" ht="27" customHeight="1">
      <c r="A137" s="716"/>
      <c r="B137" s="632" t="s">
        <v>1326</v>
      </c>
      <c r="C137" s="632" t="s">
        <v>1132</v>
      </c>
      <c r="D137" s="632" t="s">
        <v>19</v>
      </c>
      <c r="E137" s="632"/>
      <c r="F137" s="632" t="s">
        <v>17</v>
      </c>
      <c r="G137" s="632"/>
      <c r="H137" s="600">
        <v>15000</v>
      </c>
      <c r="I137" s="632" t="s">
        <v>1382</v>
      </c>
      <c r="J137" s="632">
        <v>2022</v>
      </c>
      <c r="K137" s="632"/>
      <c r="L137" s="601" t="s">
        <v>1265</v>
      </c>
      <c r="M137" s="632"/>
      <c r="N137" s="641">
        <v>15000</v>
      </c>
      <c r="O137" s="641"/>
      <c r="P137" s="641"/>
      <c r="Q137" s="632"/>
      <c r="R137" s="632"/>
      <c r="S137" s="217"/>
      <c r="T137" s="237"/>
      <c r="U137" s="237"/>
      <c r="V137" s="237"/>
      <c r="W137" s="237"/>
      <c r="X137" s="237"/>
      <c r="Y137" s="237"/>
      <c r="Z137" s="632"/>
      <c r="AA137" s="653"/>
      <c r="AB137" s="234"/>
    </row>
    <row r="138" spans="1:28" s="8" customFormat="1" ht="27" customHeight="1">
      <c r="A138" s="716"/>
      <c r="B138" s="632" t="s">
        <v>1326</v>
      </c>
      <c r="C138" s="632" t="s">
        <v>1147</v>
      </c>
      <c r="D138" s="632" t="s">
        <v>19</v>
      </c>
      <c r="E138" s="632"/>
      <c r="F138" s="632" t="s">
        <v>17</v>
      </c>
      <c r="G138" s="632"/>
      <c r="H138" s="600">
        <v>15000</v>
      </c>
      <c r="I138" s="632" t="s">
        <v>1382</v>
      </c>
      <c r="J138" s="632">
        <v>2022</v>
      </c>
      <c r="K138" s="632"/>
      <c r="L138" s="601" t="s">
        <v>1265</v>
      </c>
      <c r="M138" s="632"/>
      <c r="N138" s="641">
        <v>15000</v>
      </c>
      <c r="O138" s="641"/>
      <c r="P138" s="641"/>
      <c r="Q138" s="632"/>
      <c r="R138" s="632"/>
      <c r="S138" s="217"/>
      <c r="T138" s="237"/>
      <c r="U138" s="237"/>
      <c r="V138" s="237"/>
      <c r="W138" s="237"/>
      <c r="X138" s="237"/>
      <c r="Y138" s="237"/>
      <c r="Z138" s="632"/>
      <c r="AA138" s="653"/>
      <c r="AB138" s="234"/>
    </row>
    <row r="139" spans="1:28" s="8" customFormat="1" ht="27" customHeight="1">
      <c r="A139" s="716"/>
      <c r="B139" s="632" t="s">
        <v>1326</v>
      </c>
      <c r="C139" s="632" t="s">
        <v>2020</v>
      </c>
      <c r="D139" s="632" t="s">
        <v>19</v>
      </c>
      <c r="E139" s="632"/>
      <c r="F139" s="632" t="s">
        <v>17</v>
      </c>
      <c r="G139" s="632"/>
      <c r="H139" s="600">
        <v>15000</v>
      </c>
      <c r="I139" s="632" t="s">
        <v>1382</v>
      </c>
      <c r="J139" s="632">
        <v>2022</v>
      </c>
      <c r="K139" s="632"/>
      <c r="L139" s="601" t="s">
        <v>1265</v>
      </c>
      <c r="M139" s="632"/>
      <c r="N139" s="641">
        <v>15000</v>
      </c>
      <c r="O139" s="641"/>
      <c r="P139" s="641"/>
      <c r="Q139" s="632"/>
      <c r="R139" s="632"/>
      <c r="S139" s="217"/>
      <c r="T139" s="237"/>
      <c r="U139" s="237"/>
      <c r="V139" s="237"/>
      <c r="W139" s="237"/>
      <c r="X139" s="237"/>
      <c r="Y139" s="237"/>
      <c r="Z139" s="632"/>
      <c r="AA139" s="653"/>
      <c r="AB139" s="234"/>
    </row>
    <row r="140" spans="1:28" s="8" customFormat="1" ht="27" customHeight="1">
      <c r="A140" s="716"/>
      <c r="B140" s="632" t="s">
        <v>1326</v>
      </c>
      <c r="C140" s="632" t="s">
        <v>1979</v>
      </c>
      <c r="D140" s="632" t="s">
        <v>19</v>
      </c>
      <c r="E140" s="632"/>
      <c r="F140" s="632" t="s">
        <v>17</v>
      </c>
      <c r="G140" s="632"/>
      <c r="H140" s="600">
        <v>15000</v>
      </c>
      <c r="I140" s="632" t="s">
        <v>1382</v>
      </c>
      <c r="J140" s="632">
        <v>2022</v>
      </c>
      <c r="K140" s="632"/>
      <c r="L140" s="601" t="s">
        <v>1265</v>
      </c>
      <c r="M140" s="632"/>
      <c r="N140" s="641">
        <v>15000</v>
      </c>
      <c r="O140" s="641"/>
      <c r="P140" s="641"/>
      <c r="Q140" s="632"/>
      <c r="R140" s="632"/>
      <c r="S140" s="217"/>
      <c r="T140" s="237"/>
      <c r="U140" s="237"/>
      <c r="V140" s="237"/>
      <c r="W140" s="237"/>
      <c r="X140" s="237"/>
      <c r="Y140" s="237"/>
      <c r="Z140" s="632"/>
      <c r="AA140" s="653"/>
      <c r="AB140" s="234"/>
    </row>
    <row r="141" spans="1:28" s="8" customFormat="1" ht="27" customHeight="1">
      <c r="A141" s="716"/>
      <c r="B141" s="632" t="s">
        <v>1326</v>
      </c>
      <c r="C141" s="632" t="s">
        <v>2024</v>
      </c>
      <c r="D141" s="632" t="s">
        <v>19</v>
      </c>
      <c r="E141" s="632"/>
      <c r="F141" s="632" t="s">
        <v>17</v>
      </c>
      <c r="G141" s="632"/>
      <c r="H141" s="600">
        <v>15000</v>
      </c>
      <c r="I141" s="632" t="s">
        <v>1382</v>
      </c>
      <c r="J141" s="632">
        <v>2022</v>
      </c>
      <c r="K141" s="632"/>
      <c r="L141" s="601" t="s">
        <v>1265</v>
      </c>
      <c r="M141" s="632"/>
      <c r="N141" s="641">
        <v>15000</v>
      </c>
      <c r="O141" s="641"/>
      <c r="P141" s="641"/>
      <c r="Q141" s="632"/>
      <c r="R141" s="632"/>
      <c r="S141" s="217"/>
      <c r="T141" s="237"/>
      <c r="U141" s="237"/>
      <c r="V141" s="237"/>
      <c r="W141" s="237"/>
      <c r="X141" s="237"/>
      <c r="Y141" s="237"/>
      <c r="Z141" s="632"/>
      <c r="AA141" s="653"/>
      <c r="AB141" s="234"/>
    </row>
    <row r="142" spans="1:28" s="8" customFormat="1" ht="27" customHeight="1">
      <c r="A142" s="631"/>
      <c r="B142" s="632" t="s">
        <v>1326</v>
      </c>
      <c r="C142" s="643" t="s">
        <v>1879</v>
      </c>
      <c r="D142" s="632" t="s">
        <v>19</v>
      </c>
      <c r="E142" s="632"/>
      <c r="F142" s="632" t="s">
        <v>17</v>
      </c>
      <c r="G142" s="632"/>
      <c r="H142" s="731">
        <v>15000</v>
      </c>
      <c r="I142" s="632" t="s">
        <v>1382</v>
      </c>
      <c r="J142" s="632">
        <v>2022</v>
      </c>
      <c r="K142" s="632"/>
      <c r="L142" s="644" t="s">
        <v>1327</v>
      </c>
      <c r="M142" s="632"/>
      <c r="N142" s="645">
        <f>H142</f>
        <v>15000</v>
      </c>
      <c r="O142" s="641"/>
      <c r="P142" s="641"/>
      <c r="Q142" s="632"/>
      <c r="R142" s="632"/>
      <c r="S142" s="217"/>
      <c r="T142" s="237"/>
      <c r="U142" s="237"/>
      <c r="V142" s="237"/>
      <c r="W142" s="237"/>
      <c r="X142" s="237"/>
      <c r="Y142" s="237"/>
      <c r="Z142" s="632"/>
      <c r="AA142" s="653"/>
      <c r="AB142" s="234"/>
    </row>
    <row r="143" spans="1:28" s="8" customFormat="1" ht="27" customHeight="1">
      <c r="A143" s="716"/>
      <c r="B143" s="632" t="s">
        <v>1326</v>
      </c>
      <c r="C143" s="632" t="s">
        <v>1905</v>
      </c>
      <c r="D143" s="632" t="s">
        <v>19</v>
      </c>
      <c r="E143" s="632"/>
      <c r="F143" s="632" t="s">
        <v>17</v>
      </c>
      <c r="G143" s="632"/>
      <c r="H143" s="600">
        <v>14000</v>
      </c>
      <c r="I143" s="632" t="s">
        <v>1382</v>
      </c>
      <c r="J143" s="632">
        <v>2022</v>
      </c>
      <c r="K143" s="632"/>
      <c r="L143" s="601" t="s">
        <v>1265</v>
      </c>
      <c r="M143" s="632"/>
      <c r="N143" s="641">
        <v>14000</v>
      </c>
      <c r="O143" s="641"/>
      <c r="P143" s="641"/>
      <c r="Q143" s="632"/>
      <c r="R143" s="632"/>
      <c r="S143" s="217"/>
      <c r="T143" s="237"/>
      <c r="U143" s="237"/>
      <c r="V143" s="237"/>
      <c r="W143" s="237"/>
      <c r="X143" s="237"/>
      <c r="Y143" s="237"/>
      <c r="Z143" s="632"/>
      <c r="AA143" s="653"/>
      <c r="AB143" s="234"/>
    </row>
    <row r="144" spans="1:28" s="8" customFormat="1" ht="27" customHeight="1">
      <c r="A144" s="716"/>
      <c r="B144" s="632" t="s">
        <v>1326</v>
      </c>
      <c r="C144" s="632" t="s">
        <v>1140</v>
      </c>
      <c r="D144" s="632" t="s">
        <v>19</v>
      </c>
      <c r="E144" s="632"/>
      <c r="F144" s="632" t="s">
        <v>17</v>
      </c>
      <c r="G144" s="632"/>
      <c r="H144" s="600">
        <v>12850</v>
      </c>
      <c r="I144" s="632" t="s">
        <v>1382</v>
      </c>
      <c r="J144" s="632">
        <v>2022</v>
      </c>
      <c r="K144" s="632"/>
      <c r="L144" s="601" t="s">
        <v>1265</v>
      </c>
      <c r="M144" s="632"/>
      <c r="N144" s="641">
        <v>12850</v>
      </c>
      <c r="O144" s="641"/>
      <c r="P144" s="641"/>
      <c r="Q144" s="632"/>
      <c r="R144" s="632"/>
      <c r="S144" s="217"/>
      <c r="T144" s="237"/>
      <c r="U144" s="237"/>
      <c r="V144" s="237"/>
      <c r="W144" s="237"/>
      <c r="X144" s="237"/>
      <c r="Y144" s="237"/>
      <c r="Z144" s="632"/>
      <c r="AA144" s="653"/>
      <c r="AB144" s="234"/>
    </row>
    <row r="145" spans="1:28" s="8" customFormat="1" ht="27" customHeight="1">
      <c r="A145" s="716"/>
      <c r="B145" s="632" t="s">
        <v>1326</v>
      </c>
      <c r="C145" s="632" t="s">
        <v>1141</v>
      </c>
      <c r="D145" s="632" t="s">
        <v>19</v>
      </c>
      <c r="E145" s="632"/>
      <c r="F145" s="632" t="s">
        <v>17</v>
      </c>
      <c r="G145" s="632"/>
      <c r="H145" s="600">
        <v>12500</v>
      </c>
      <c r="I145" s="632" t="s">
        <v>1382</v>
      </c>
      <c r="J145" s="632">
        <v>2022</v>
      </c>
      <c r="K145" s="632"/>
      <c r="L145" s="601" t="s">
        <v>1265</v>
      </c>
      <c r="M145" s="632"/>
      <c r="N145" s="641">
        <v>12500</v>
      </c>
      <c r="O145" s="641"/>
      <c r="P145" s="641"/>
      <c r="Q145" s="632"/>
      <c r="R145" s="632"/>
      <c r="S145" s="217"/>
      <c r="T145" s="237"/>
      <c r="U145" s="237"/>
      <c r="V145" s="237"/>
      <c r="W145" s="237"/>
      <c r="X145" s="237"/>
      <c r="Y145" s="237"/>
      <c r="Z145" s="632"/>
      <c r="AA145" s="653"/>
      <c r="AB145" s="234"/>
    </row>
    <row r="146" spans="1:28" s="8" customFormat="1" ht="27" customHeight="1">
      <c r="A146" s="716"/>
      <c r="B146" s="632" t="s">
        <v>1326</v>
      </c>
      <c r="C146" s="643" t="s">
        <v>2114</v>
      </c>
      <c r="D146" s="632" t="s">
        <v>19</v>
      </c>
      <c r="E146" s="632"/>
      <c r="F146" s="632" t="s">
        <v>17</v>
      </c>
      <c r="G146" s="632"/>
      <c r="H146" s="731">
        <v>12000</v>
      </c>
      <c r="I146" s="632" t="s">
        <v>1382</v>
      </c>
      <c r="J146" s="632">
        <v>2022</v>
      </c>
      <c r="K146" s="632"/>
      <c r="L146" s="687" t="s">
        <v>2119</v>
      </c>
      <c r="M146" s="632"/>
      <c r="N146" s="645">
        <v>12000</v>
      </c>
      <c r="O146" s="641"/>
      <c r="P146" s="641"/>
      <c r="Q146" s="632"/>
      <c r="R146" s="632"/>
      <c r="S146" s="217"/>
      <c r="T146" s="237"/>
      <c r="U146" s="237"/>
      <c r="V146" s="237"/>
      <c r="W146" s="237"/>
      <c r="X146" s="237"/>
      <c r="Y146" s="237"/>
      <c r="Z146" s="632"/>
      <c r="AA146" s="653"/>
      <c r="AB146" s="234"/>
    </row>
    <row r="147" spans="1:28" s="8" customFormat="1" ht="27" customHeight="1">
      <c r="A147" s="716"/>
      <c r="B147" s="632" t="s">
        <v>1326</v>
      </c>
      <c r="C147" s="643" t="s">
        <v>2087</v>
      </c>
      <c r="D147" s="632" t="s">
        <v>19</v>
      </c>
      <c r="E147" s="632"/>
      <c r="F147" s="632" t="s">
        <v>17</v>
      </c>
      <c r="G147" s="632"/>
      <c r="H147" s="731">
        <v>11400</v>
      </c>
      <c r="I147" s="632"/>
      <c r="J147" s="632">
        <v>2022</v>
      </c>
      <c r="K147" s="632"/>
      <c r="L147" s="687" t="s">
        <v>1265</v>
      </c>
      <c r="M147" s="632"/>
      <c r="N147" s="645">
        <v>11400</v>
      </c>
      <c r="O147" s="641"/>
      <c r="P147" s="641"/>
      <c r="Q147" s="632"/>
      <c r="R147" s="632"/>
      <c r="S147" s="217"/>
      <c r="T147" s="237"/>
      <c r="U147" s="237"/>
      <c r="V147" s="237"/>
      <c r="W147" s="237"/>
      <c r="X147" s="237"/>
      <c r="Y147" s="237"/>
      <c r="Z147" s="632"/>
      <c r="AA147" s="653"/>
      <c r="AB147" s="234"/>
    </row>
    <row r="148" spans="1:28" s="8" customFormat="1" ht="27" customHeight="1">
      <c r="A148" s="716"/>
      <c r="B148" s="632" t="s">
        <v>1326</v>
      </c>
      <c r="C148" s="643" t="s">
        <v>2111</v>
      </c>
      <c r="D148" s="632" t="s">
        <v>19</v>
      </c>
      <c r="E148" s="632"/>
      <c r="F148" s="632" t="s">
        <v>17</v>
      </c>
      <c r="G148" s="632"/>
      <c r="H148" s="731">
        <v>10500</v>
      </c>
      <c r="I148" s="632" t="s">
        <v>1382</v>
      </c>
      <c r="J148" s="632">
        <v>2022</v>
      </c>
      <c r="K148" s="632"/>
      <c r="L148" s="687" t="s">
        <v>2121</v>
      </c>
      <c r="M148" s="632"/>
      <c r="N148" s="645">
        <v>10500</v>
      </c>
      <c r="O148" s="641"/>
      <c r="P148" s="641"/>
      <c r="Q148" s="632"/>
      <c r="R148" s="632"/>
      <c r="S148" s="217"/>
      <c r="T148" s="237"/>
      <c r="U148" s="237"/>
      <c r="V148" s="237"/>
      <c r="W148" s="237"/>
      <c r="X148" s="237"/>
      <c r="Y148" s="237"/>
      <c r="Z148" s="632"/>
      <c r="AA148" s="653"/>
      <c r="AB148" s="234"/>
    </row>
    <row r="149" spans="1:28" s="8" customFormat="1" ht="27" customHeight="1">
      <c r="A149" s="716"/>
      <c r="B149" s="632" t="s">
        <v>1326</v>
      </c>
      <c r="C149" s="632" t="s">
        <v>1143</v>
      </c>
      <c r="D149" s="632" t="s">
        <v>19</v>
      </c>
      <c r="E149" s="632"/>
      <c r="F149" s="632" t="s">
        <v>17</v>
      </c>
      <c r="G149" s="632"/>
      <c r="H149" s="600">
        <v>10000</v>
      </c>
      <c r="I149" s="632" t="s">
        <v>1382</v>
      </c>
      <c r="J149" s="632">
        <v>2022</v>
      </c>
      <c r="K149" s="632"/>
      <c r="L149" s="601" t="s">
        <v>1265</v>
      </c>
      <c r="M149" s="632"/>
      <c r="N149" s="641">
        <v>10000</v>
      </c>
      <c r="O149" s="641"/>
      <c r="P149" s="641"/>
      <c r="Q149" s="632"/>
      <c r="R149" s="632"/>
      <c r="S149" s="217"/>
      <c r="T149" s="237"/>
      <c r="U149" s="237"/>
      <c r="V149" s="237"/>
      <c r="W149" s="237"/>
      <c r="X149" s="237"/>
      <c r="Y149" s="237"/>
      <c r="Z149" s="632"/>
      <c r="AA149" s="653"/>
      <c r="AB149" s="234"/>
    </row>
    <row r="150" spans="1:28" s="8" customFormat="1" ht="27" customHeight="1">
      <c r="A150" s="631"/>
      <c r="B150" s="632" t="s">
        <v>1326</v>
      </c>
      <c r="C150" s="632" t="s">
        <v>1144</v>
      </c>
      <c r="D150" s="632" t="s">
        <v>19</v>
      </c>
      <c r="E150" s="632"/>
      <c r="F150" s="632" t="s">
        <v>17</v>
      </c>
      <c r="G150" s="632"/>
      <c r="H150" s="600">
        <v>10000</v>
      </c>
      <c r="I150" s="632" t="s">
        <v>1382</v>
      </c>
      <c r="J150" s="632">
        <v>2022</v>
      </c>
      <c r="K150" s="632"/>
      <c r="L150" s="601" t="s">
        <v>1265</v>
      </c>
      <c r="M150" s="632"/>
      <c r="N150" s="641">
        <v>10000</v>
      </c>
      <c r="O150" s="641"/>
      <c r="P150" s="641"/>
      <c r="Q150" s="632"/>
      <c r="R150" s="632"/>
      <c r="S150" s="217"/>
      <c r="T150" s="237"/>
      <c r="U150" s="237"/>
      <c r="V150" s="237"/>
      <c r="W150" s="237"/>
      <c r="X150" s="237"/>
      <c r="Y150" s="237"/>
      <c r="Z150" s="632"/>
      <c r="AA150" s="653"/>
      <c r="AB150" s="234"/>
    </row>
    <row r="151" spans="1:28" s="8" customFormat="1" ht="27" customHeight="1">
      <c r="A151" s="716"/>
      <c r="B151" s="632" t="s">
        <v>1326</v>
      </c>
      <c r="C151" s="632" t="s">
        <v>1145</v>
      </c>
      <c r="D151" s="632" t="s">
        <v>19</v>
      </c>
      <c r="E151" s="632"/>
      <c r="F151" s="632" t="s">
        <v>17</v>
      </c>
      <c r="G151" s="632"/>
      <c r="H151" s="600">
        <v>10000</v>
      </c>
      <c r="I151" s="632" t="s">
        <v>1382</v>
      </c>
      <c r="J151" s="632">
        <v>2022</v>
      </c>
      <c r="K151" s="632"/>
      <c r="L151" s="601" t="s">
        <v>1265</v>
      </c>
      <c r="M151" s="632"/>
      <c r="N151" s="641">
        <v>10000</v>
      </c>
      <c r="O151" s="641"/>
      <c r="P151" s="641"/>
      <c r="Q151" s="632"/>
      <c r="R151" s="632"/>
      <c r="S151" s="217"/>
      <c r="T151" s="237"/>
      <c r="U151" s="237"/>
      <c r="V151" s="237"/>
      <c r="W151" s="237"/>
      <c r="X151" s="237"/>
      <c r="Y151" s="237"/>
      <c r="Z151" s="632"/>
      <c r="AA151" s="653"/>
      <c r="AB151" s="234"/>
    </row>
    <row r="152" spans="1:28" s="8" customFormat="1" ht="27" customHeight="1">
      <c r="A152" s="716"/>
      <c r="B152" s="632" t="s">
        <v>1326</v>
      </c>
      <c r="C152" s="632" t="s">
        <v>1955</v>
      </c>
      <c r="D152" s="632" t="s">
        <v>19</v>
      </c>
      <c r="E152" s="632"/>
      <c r="F152" s="632" t="s">
        <v>17</v>
      </c>
      <c r="G152" s="632"/>
      <c r="H152" s="600">
        <v>10000</v>
      </c>
      <c r="I152" s="632" t="s">
        <v>1382</v>
      </c>
      <c r="J152" s="632">
        <v>2022</v>
      </c>
      <c r="K152" s="632"/>
      <c r="L152" s="601" t="s">
        <v>1265</v>
      </c>
      <c r="M152" s="632"/>
      <c r="N152" s="641">
        <v>10000</v>
      </c>
      <c r="O152" s="641"/>
      <c r="P152" s="641"/>
      <c r="Q152" s="632"/>
      <c r="R152" s="632"/>
      <c r="S152" s="217"/>
      <c r="T152" s="237"/>
      <c r="U152" s="237"/>
      <c r="V152" s="237"/>
      <c r="W152" s="237"/>
      <c r="X152" s="237"/>
      <c r="Y152" s="237"/>
      <c r="Z152" s="632"/>
      <c r="AA152" s="653"/>
      <c r="AB152" s="234"/>
    </row>
    <row r="153" spans="1:28" s="8" customFormat="1" ht="27" customHeight="1">
      <c r="A153" s="716"/>
      <c r="B153" s="632" t="s">
        <v>1326</v>
      </c>
      <c r="C153" s="632" t="s">
        <v>1158</v>
      </c>
      <c r="D153" s="632" t="s">
        <v>19</v>
      </c>
      <c r="E153" s="632"/>
      <c r="F153" s="632" t="s">
        <v>17</v>
      </c>
      <c r="G153" s="632"/>
      <c r="H153" s="600">
        <v>10000</v>
      </c>
      <c r="I153" s="632" t="s">
        <v>1382</v>
      </c>
      <c r="J153" s="632">
        <v>2022</v>
      </c>
      <c r="K153" s="632"/>
      <c r="L153" s="601" t="s">
        <v>1265</v>
      </c>
      <c r="M153" s="632"/>
      <c r="N153" s="641">
        <v>10000</v>
      </c>
      <c r="O153" s="641"/>
      <c r="P153" s="641"/>
      <c r="Q153" s="632"/>
      <c r="R153" s="632"/>
      <c r="S153" s="217"/>
      <c r="T153" s="237"/>
      <c r="U153" s="237"/>
      <c r="V153" s="237"/>
      <c r="W153" s="237"/>
      <c r="X153" s="237"/>
      <c r="Y153" s="237"/>
      <c r="Z153" s="632"/>
      <c r="AA153" s="653"/>
      <c r="AB153" s="234"/>
    </row>
    <row r="154" spans="1:28" s="8" customFormat="1" ht="27" customHeight="1">
      <c r="A154" s="716"/>
      <c r="B154" s="632" t="s">
        <v>1326</v>
      </c>
      <c r="C154" s="632" t="s">
        <v>1159</v>
      </c>
      <c r="D154" s="632" t="s">
        <v>19</v>
      </c>
      <c r="E154" s="632"/>
      <c r="F154" s="632" t="s">
        <v>17</v>
      </c>
      <c r="G154" s="632"/>
      <c r="H154" s="600">
        <v>10000</v>
      </c>
      <c r="I154" s="632" t="s">
        <v>1382</v>
      </c>
      <c r="J154" s="632">
        <v>2022</v>
      </c>
      <c r="K154" s="632"/>
      <c r="L154" s="601" t="s">
        <v>1265</v>
      </c>
      <c r="M154" s="632"/>
      <c r="N154" s="641">
        <v>10000</v>
      </c>
      <c r="O154" s="641"/>
      <c r="P154" s="641"/>
      <c r="Q154" s="632"/>
      <c r="R154" s="632"/>
      <c r="S154" s="217"/>
      <c r="T154" s="237"/>
      <c r="U154" s="237"/>
      <c r="V154" s="237"/>
      <c r="W154" s="237"/>
      <c r="X154" s="237"/>
      <c r="Y154" s="237"/>
      <c r="Z154" s="632"/>
      <c r="AA154" s="653"/>
      <c r="AB154" s="234"/>
    </row>
    <row r="155" spans="1:28" s="8" customFormat="1" ht="27" customHeight="1">
      <c r="A155" s="716"/>
      <c r="B155" s="632" t="s">
        <v>1326</v>
      </c>
      <c r="C155" s="632" t="s">
        <v>1160</v>
      </c>
      <c r="D155" s="632" t="s">
        <v>19</v>
      </c>
      <c r="E155" s="632"/>
      <c r="F155" s="632" t="s">
        <v>17</v>
      </c>
      <c r="G155" s="632"/>
      <c r="H155" s="600">
        <v>10000</v>
      </c>
      <c r="I155" s="632" t="s">
        <v>1382</v>
      </c>
      <c r="J155" s="632">
        <v>2022</v>
      </c>
      <c r="K155" s="632"/>
      <c r="L155" s="601" t="s">
        <v>1265</v>
      </c>
      <c r="M155" s="632"/>
      <c r="N155" s="641">
        <v>10000</v>
      </c>
      <c r="O155" s="641"/>
      <c r="P155" s="641"/>
      <c r="Q155" s="632"/>
      <c r="R155" s="632"/>
      <c r="S155" s="217"/>
      <c r="T155" s="237"/>
      <c r="U155" s="237"/>
      <c r="V155" s="237"/>
      <c r="W155" s="237"/>
      <c r="X155" s="237"/>
      <c r="Y155" s="237"/>
      <c r="Z155" s="632"/>
      <c r="AA155" s="653"/>
      <c r="AB155" s="234"/>
    </row>
    <row r="156" spans="1:28" s="8" customFormat="1" ht="27" customHeight="1">
      <c r="A156" s="716"/>
      <c r="B156" s="632" t="s">
        <v>1326</v>
      </c>
      <c r="C156" s="632" t="s">
        <v>1163</v>
      </c>
      <c r="D156" s="632" t="s">
        <v>19</v>
      </c>
      <c r="E156" s="632"/>
      <c r="F156" s="632" t="s">
        <v>17</v>
      </c>
      <c r="G156" s="632"/>
      <c r="H156" s="600">
        <v>10000</v>
      </c>
      <c r="I156" s="632" t="s">
        <v>1382</v>
      </c>
      <c r="J156" s="632">
        <v>2022</v>
      </c>
      <c r="K156" s="632"/>
      <c r="L156" s="601" t="s">
        <v>1265</v>
      </c>
      <c r="M156" s="632"/>
      <c r="N156" s="641">
        <v>10000</v>
      </c>
      <c r="O156" s="641"/>
      <c r="P156" s="641"/>
      <c r="Q156" s="632"/>
      <c r="R156" s="632"/>
      <c r="S156" s="217"/>
      <c r="T156" s="237"/>
      <c r="U156" s="237"/>
      <c r="V156" s="237"/>
      <c r="W156" s="237"/>
      <c r="X156" s="237"/>
      <c r="Y156" s="237"/>
      <c r="Z156" s="632"/>
      <c r="AA156" s="653"/>
      <c r="AB156" s="234"/>
    </row>
    <row r="157" spans="1:28" s="8" customFormat="1" ht="27" customHeight="1">
      <c r="A157" s="716"/>
      <c r="B157" s="632" t="s">
        <v>1326</v>
      </c>
      <c r="C157" s="632" t="s">
        <v>1164</v>
      </c>
      <c r="D157" s="632" t="s">
        <v>19</v>
      </c>
      <c r="E157" s="632"/>
      <c r="F157" s="632" t="s">
        <v>17</v>
      </c>
      <c r="G157" s="632"/>
      <c r="H157" s="600">
        <v>10000</v>
      </c>
      <c r="I157" s="632" t="s">
        <v>1382</v>
      </c>
      <c r="J157" s="632">
        <v>2022</v>
      </c>
      <c r="K157" s="632"/>
      <c r="L157" s="601" t="s">
        <v>1265</v>
      </c>
      <c r="M157" s="632"/>
      <c r="N157" s="641">
        <v>10000</v>
      </c>
      <c r="O157" s="641"/>
      <c r="P157" s="641"/>
      <c r="Q157" s="632"/>
      <c r="R157" s="632"/>
      <c r="S157" s="217"/>
      <c r="T157" s="237"/>
      <c r="U157" s="237"/>
      <c r="V157" s="237"/>
      <c r="W157" s="237"/>
      <c r="X157" s="237"/>
      <c r="Y157" s="237"/>
      <c r="Z157" s="632"/>
      <c r="AA157" s="653"/>
      <c r="AB157" s="234"/>
    </row>
    <row r="158" spans="1:28" s="8" customFormat="1" ht="27" customHeight="1">
      <c r="A158" s="631"/>
      <c r="B158" s="632" t="s">
        <v>1326</v>
      </c>
      <c r="C158" s="643" t="s">
        <v>1885</v>
      </c>
      <c r="D158" s="632" t="s">
        <v>19</v>
      </c>
      <c r="E158" s="632"/>
      <c r="F158" s="632" t="s">
        <v>17</v>
      </c>
      <c r="G158" s="632"/>
      <c r="H158" s="731">
        <v>10000</v>
      </c>
      <c r="I158" s="632" t="s">
        <v>1382</v>
      </c>
      <c r="J158" s="632">
        <v>2022</v>
      </c>
      <c r="K158" s="632"/>
      <c r="L158" s="644" t="s">
        <v>1327</v>
      </c>
      <c r="M158" s="632"/>
      <c r="N158" s="645">
        <f>H158</f>
        <v>10000</v>
      </c>
      <c r="O158" s="641"/>
      <c r="P158" s="641"/>
      <c r="Q158" s="632"/>
      <c r="R158" s="632"/>
      <c r="S158" s="217"/>
      <c r="T158" s="237"/>
      <c r="U158" s="237"/>
      <c r="V158" s="237"/>
      <c r="W158" s="237"/>
      <c r="X158" s="237"/>
      <c r="Y158" s="237"/>
      <c r="Z158" s="632"/>
      <c r="AA158" s="653"/>
      <c r="AB158" s="234"/>
    </row>
    <row r="159" spans="1:28" s="8" customFormat="1" ht="27" customHeight="1">
      <c r="A159" s="631"/>
      <c r="B159" s="632" t="s">
        <v>1326</v>
      </c>
      <c r="C159" s="643" t="s">
        <v>1886</v>
      </c>
      <c r="D159" s="632" t="s">
        <v>19</v>
      </c>
      <c r="E159" s="632"/>
      <c r="F159" s="632" t="s">
        <v>17</v>
      </c>
      <c r="G159" s="632"/>
      <c r="H159" s="731">
        <v>10000</v>
      </c>
      <c r="I159" s="632" t="s">
        <v>1382</v>
      </c>
      <c r="J159" s="632">
        <v>2022</v>
      </c>
      <c r="K159" s="632"/>
      <c r="L159" s="644" t="s">
        <v>1327</v>
      </c>
      <c r="M159" s="632"/>
      <c r="N159" s="645">
        <f>H159</f>
        <v>10000</v>
      </c>
      <c r="O159" s="641"/>
      <c r="P159" s="641"/>
      <c r="Q159" s="632"/>
      <c r="R159" s="632"/>
      <c r="S159" s="217"/>
      <c r="T159" s="237"/>
      <c r="U159" s="237"/>
      <c r="V159" s="237"/>
      <c r="W159" s="237"/>
      <c r="X159" s="237"/>
      <c r="Y159" s="237"/>
      <c r="Z159" s="632"/>
      <c r="AA159" s="653"/>
      <c r="AB159" s="234"/>
    </row>
    <row r="160" spans="1:28" s="8" customFormat="1" ht="27" customHeight="1">
      <c r="A160" s="716"/>
      <c r="B160" s="632" t="s">
        <v>1326</v>
      </c>
      <c r="C160" s="643" t="s">
        <v>2115</v>
      </c>
      <c r="D160" s="632" t="s">
        <v>19</v>
      </c>
      <c r="E160" s="632"/>
      <c r="F160" s="632" t="s">
        <v>17</v>
      </c>
      <c r="G160" s="632"/>
      <c r="H160" s="731">
        <v>10000</v>
      </c>
      <c r="I160" s="632" t="s">
        <v>1382</v>
      </c>
      <c r="J160" s="632">
        <v>2022</v>
      </c>
      <c r="K160" s="632"/>
      <c r="L160" s="687" t="s">
        <v>2119</v>
      </c>
      <c r="M160" s="632"/>
      <c r="N160" s="645">
        <v>10000</v>
      </c>
      <c r="O160" s="641"/>
      <c r="P160" s="641"/>
      <c r="Q160" s="632"/>
      <c r="R160" s="632"/>
      <c r="S160" s="217"/>
      <c r="T160" s="237"/>
      <c r="U160" s="237"/>
      <c r="V160" s="237"/>
      <c r="W160" s="237"/>
      <c r="X160" s="237"/>
      <c r="Y160" s="237"/>
      <c r="Z160" s="632"/>
      <c r="AA160" s="653"/>
      <c r="AB160" s="234"/>
    </row>
    <row r="161" spans="1:28" s="8" customFormat="1" ht="27" customHeight="1">
      <c r="A161" s="716"/>
      <c r="B161" s="632" t="s">
        <v>1326</v>
      </c>
      <c r="C161" s="632" t="s">
        <v>2023</v>
      </c>
      <c r="D161" s="632" t="s">
        <v>19</v>
      </c>
      <c r="E161" s="632"/>
      <c r="F161" s="632" t="s">
        <v>17</v>
      </c>
      <c r="G161" s="632"/>
      <c r="H161" s="600">
        <v>10000</v>
      </c>
      <c r="I161" s="632" t="s">
        <v>1382</v>
      </c>
      <c r="J161" s="632">
        <v>2022</v>
      </c>
      <c r="K161" s="632"/>
      <c r="L161" s="601" t="s">
        <v>1265</v>
      </c>
      <c r="M161" s="632"/>
      <c r="N161" s="641">
        <v>10000</v>
      </c>
      <c r="O161" s="641"/>
      <c r="P161" s="641"/>
      <c r="Q161" s="632"/>
      <c r="R161" s="632"/>
      <c r="S161" s="217"/>
      <c r="T161" s="237"/>
      <c r="U161" s="237"/>
      <c r="V161" s="237"/>
      <c r="W161" s="237"/>
      <c r="X161" s="237"/>
      <c r="Y161" s="237"/>
      <c r="Z161" s="632"/>
      <c r="AA161" s="653"/>
      <c r="AB161" s="234"/>
    </row>
    <row r="162" spans="1:28" s="8" customFormat="1" ht="27" customHeight="1">
      <c r="A162" s="646"/>
      <c r="B162" s="647" t="s">
        <v>1870</v>
      </c>
      <c r="C162" s="651" t="s">
        <v>1901</v>
      </c>
      <c r="D162" s="651" t="s">
        <v>19</v>
      </c>
      <c r="E162" s="647"/>
      <c r="F162" s="647" t="s">
        <v>17</v>
      </c>
      <c r="G162" s="647"/>
      <c r="H162" s="648">
        <v>10000</v>
      </c>
      <c r="I162" s="647"/>
      <c r="J162" s="647">
        <v>2022</v>
      </c>
      <c r="K162" s="647"/>
      <c r="L162" s="652" t="s">
        <v>1265</v>
      </c>
      <c r="M162" s="647"/>
      <c r="N162" s="648">
        <v>10000</v>
      </c>
      <c r="O162" s="650"/>
      <c r="P162" s="650"/>
      <c r="Q162" s="647"/>
      <c r="R162" s="647"/>
      <c r="S162" s="570"/>
      <c r="T162" s="571"/>
      <c r="U162" s="571"/>
      <c r="V162" s="571"/>
      <c r="W162" s="571"/>
      <c r="X162" s="571"/>
      <c r="Y162" s="571"/>
      <c r="Z162" s="647"/>
      <c r="AA162" s="655"/>
      <c r="AB162" s="234"/>
    </row>
    <row r="163" spans="1:28" s="8" customFormat="1" ht="27" customHeight="1">
      <c r="A163" s="716"/>
      <c r="B163" s="632" t="s">
        <v>1326</v>
      </c>
      <c r="C163" s="632" t="s">
        <v>1964</v>
      </c>
      <c r="D163" s="632" t="s">
        <v>19</v>
      </c>
      <c r="E163" s="632"/>
      <c r="F163" s="632" t="s">
        <v>17</v>
      </c>
      <c r="G163" s="632"/>
      <c r="H163" s="600">
        <v>8000</v>
      </c>
      <c r="I163" s="632" t="s">
        <v>1382</v>
      </c>
      <c r="J163" s="632">
        <v>2022</v>
      </c>
      <c r="K163" s="632"/>
      <c r="L163" s="601" t="s">
        <v>1265</v>
      </c>
      <c r="M163" s="632"/>
      <c r="N163" s="641">
        <v>8000</v>
      </c>
      <c r="O163" s="641"/>
      <c r="P163" s="641"/>
      <c r="Q163" s="632"/>
      <c r="R163" s="632"/>
      <c r="S163" s="217"/>
      <c r="T163" s="237"/>
      <c r="U163" s="237"/>
      <c r="V163" s="237"/>
      <c r="W163" s="237"/>
      <c r="X163" s="237"/>
      <c r="Y163" s="237"/>
      <c r="Z163" s="632"/>
      <c r="AA163" s="653"/>
      <c r="AB163" s="234"/>
    </row>
    <row r="164" spans="1:28" s="8" customFormat="1" ht="27" customHeight="1">
      <c r="A164" s="716"/>
      <c r="B164" s="632" t="s">
        <v>1326</v>
      </c>
      <c r="C164" s="632" t="s">
        <v>2009</v>
      </c>
      <c r="D164" s="632" t="s">
        <v>19</v>
      </c>
      <c r="E164" s="632"/>
      <c r="F164" s="632" t="s">
        <v>17</v>
      </c>
      <c r="G164" s="632"/>
      <c r="H164" s="600">
        <v>7300</v>
      </c>
      <c r="I164" s="632" t="s">
        <v>1382</v>
      </c>
      <c r="J164" s="632">
        <v>2022</v>
      </c>
      <c r="K164" s="632"/>
      <c r="L164" s="601" t="s">
        <v>1265</v>
      </c>
      <c r="M164" s="632"/>
      <c r="N164" s="641">
        <v>7300</v>
      </c>
      <c r="O164" s="641"/>
      <c r="P164" s="641"/>
      <c r="Q164" s="632"/>
      <c r="R164" s="632"/>
      <c r="S164" s="217"/>
      <c r="T164" s="237"/>
      <c r="U164" s="237"/>
      <c r="V164" s="237"/>
      <c r="W164" s="237"/>
      <c r="X164" s="237"/>
      <c r="Y164" s="237"/>
      <c r="Z164" s="632"/>
      <c r="AA164" s="653"/>
      <c r="AB164" s="234"/>
    </row>
    <row r="165" spans="1:28" s="8" customFormat="1" ht="27" customHeight="1">
      <c r="A165" s="716"/>
      <c r="B165" s="632" t="s">
        <v>1326</v>
      </c>
      <c r="C165" s="632" t="s">
        <v>1962</v>
      </c>
      <c r="D165" s="632" t="s">
        <v>19</v>
      </c>
      <c r="E165" s="632"/>
      <c r="F165" s="632" t="s">
        <v>17</v>
      </c>
      <c r="G165" s="632"/>
      <c r="H165" s="600">
        <v>7000</v>
      </c>
      <c r="I165" s="632" t="s">
        <v>1382</v>
      </c>
      <c r="J165" s="632">
        <v>2022</v>
      </c>
      <c r="K165" s="632"/>
      <c r="L165" s="601" t="s">
        <v>1265</v>
      </c>
      <c r="M165" s="632"/>
      <c r="N165" s="641">
        <v>7000</v>
      </c>
      <c r="O165" s="641"/>
      <c r="P165" s="641"/>
      <c r="Q165" s="632"/>
      <c r="R165" s="632"/>
      <c r="S165" s="217"/>
      <c r="T165" s="237"/>
      <c r="U165" s="237"/>
      <c r="V165" s="237"/>
      <c r="W165" s="237"/>
      <c r="X165" s="237"/>
      <c r="Y165" s="237"/>
      <c r="Z165" s="632"/>
      <c r="AA165" s="653"/>
      <c r="AB165" s="234"/>
    </row>
    <row r="166" spans="1:28" s="8" customFormat="1" ht="27" customHeight="1">
      <c r="A166" s="716"/>
      <c r="B166" s="632" t="s">
        <v>1326</v>
      </c>
      <c r="C166" s="632" t="s">
        <v>1151</v>
      </c>
      <c r="D166" s="632" t="s">
        <v>19</v>
      </c>
      <c r="E166" s="632"/>
      <c r="F166" s="632" t="s">
        <v>17</v>
      </c>
      <c r="G166" s="632"/>
      <c r="H166" s="600">
        <v>7000</v>
      </c>
      <c r="I166" s="632" t="s">
        <v>1382</v>
      </c>
      <c r="J166" s="632">
        <v>2022</v>
      </c>
      <c r="K166" s="632"/>
      <c r="L166" s="601" t="s">
        <v>1265</v>
      </c>
      <c r="M166" s="632"/>
      <c r="N166" s="641">
        <v>7000</v>
      </c>
      <c r="O166" s="641"/>
      <c r="P166" s="641"/>
      <c r="Q166" s="632"/>
      <c r="R166" s="632"/>
      <c r="S166" s="217"/>
      <c r="T166" s="237"/>
      <c r="U166" s="237"/>
      <c r="V166" s="237"/>
      <c r="W166" s="237"/>
      <c r="X166" s="237"/>
      <c r="Y166" s="237"/>
      <c r="Z166" s="632"/>
      <c r="AA166" s="653"/>
      <c r="AB166" s="234"/>
    </row>
    <row r="167" spans="1:28" s="8" customFormat="1" ht="27" customHeight="1">
      <c r="A167" s="716"/>
      <c r="B167" s="632" t="s">
        <v>1326</v>
      </c>
      <c r="C167" s="643" t="s">
        <v>2097</v>
      </c>
      <c r="D167" s="632" t="s">
        <v>19</v>
      </c>
      <c r="E167" s="632"/>
      <c r="F167" s="632" t="s">
        <v>17</v>
      </c>
      <c r="G167" s="632"/>
      <c r="H167" s="731">
        <v>7000</v>
      </c>
      <c r="I167" s="632"/>
      <c r="J167" s="632">
        <v>2022</v>
      </c>
      <c r="K167" s="632"/>
      <c r="L167" s="687" t="s">
        <v>2107</v>
      </c>
      <c r="M167" s="632"/>
      <c r="N167" s="645">
        <v>7000</v>
      </c>
      <c r="O167" s="641"/>
      <c r="P167" s="641"/>
      <c r="Q167" s="632"/>
      <c r="R167" s="632"/>
      <c r="S167" s="217"/>
      <c r="T167" s="237"/>
      <c r="U167" s="237"/>
      <c r="V167" s="237"/>
      <c r="W167" s="237"/>
      <c r="X167" s="237"/>
      <c r="Y167" s="237"/>
      <c r="Z167" s="632"/>
      <c r="AA167" s="653"/>
      <c r="AB167" s="234"/>
    </row>
    <row r="168" spans="1:28" s="8" customFormat="1" ht="27" customHeight="1">
      <c r="A168" s="716"/>
      <c r="B168" s="632" t="s">
        <v>1326</v>
      </c>
      <c r="C168" s="632" t="s">
        <v>2006</v>
      </c>
      <c r="D168" s="632" t="s">
        <v>19</v>
      </c>
      <c r="E168" s="632"/>
      <c r="F168" s="632" t="s">
        <v>17</v>
      </c>
      <c r="G168" s="632"/>
      <c r="H168" s="600">
        <v>6500</v>
      </c>
      <c r="I168" s="632" t="s">
        <v>1382</v>
      </c>
      <c r="J168" s="632">
        <v>2022</v>
      </c>
      <c r="K168" s="632"/>
      <c r="L168" s="601" t="s">
        <v>1265</v>
      </c>
      <c r="M168" s="632"/>
      <c r="N168" s="641">
        <v>6500</v>
      </c>
      <c r="O168" s="641"/>
      <c r="P168" s="641"/>
      <c r="Q168" s="632"/>
      <c r="R168" s="632"/>
      <c r="S168" s="217"/>
      <c r="T168" s="237"/>
      <c r="U168" s="237"/>
      <c r="V168" s="237"/>
      <c r="W168" s="237"/>
      <c r="X168" s="237"/>
      <c r="Y168" s="237"/>
      <c r="Z168" s="632"/>
      <c r="AA168" s="653"/>
      <c r="AB168" s="234"/>
    </row>
    <row r="169" spans="1:28" s="8" customFormat="1" ht="27" customHeight="1">
      <c r="A169" s="631"/>
      <c r="B169" s="632" t="s">
        <v>1326</v>
      </c>
      <c r="C169" s="632" t="s">
        <v>2162</v>
      </c>
      <c r="D169" s="632" t="s">
        <v>19</v>
      </c>
      <c r="E169" s="632"/>
      <c r="F169" s="632" t="s">
        <v>17</v>
      </c>
      <c r="G169" s="632"/>
      <c r="H169" s="600">
        <v>6000</v>
      </c>
      <c r="I169" s="632" t="s">
        <v>1382</v>
      </c>
      <c r="J169" s="632">
        <v>2022</v>
      </c>
      <c r="K169" s="632"/>
      <c r="L169" s="601" t="s">
        <v>1265</v>
      </c>
      <c r="M169" s="632"/>
      <c r="N169" s="641">
        <v>6000</v>
      </c>
      <c r="O169" s="641"/>
      <c r="P169" s="641"/>
      <c r="Q169" s="632"/>
      <c r="R169" s="632"/>
      <c r="S169" s="217"/>
      <c r="T169" s="237"/>
      <c r="U169" s="237"/>
      <c r="V169" s="237"/>
      <c r="W169" s="237"/>
      <c r="X169" s="237"/>
      <c r="Y169" s="237"/>
      <c r="Z169" s="632"/>
      <c r="AA169" s="653"/>
      <c r="AB169" s="234"/>
    </row>
    <row r="170" spans="1:28" s="8" customFormat="1" ht="27" customHeight="1">
      <c r="A170" s="716"/>
      <c r="B170" s="632" t="s">
        <v>1326</v>
      </c>
      <c r="C170" s="643" t="s">
        <v>2090</v>
      </c>
      <c r="D170" s="632" t="s">
        <v>19</v>
      </c>
      <c r="E170" s="632"/>
      <c r="F170" s="632" t="s">
        <v>17</v>
      </c>
      <c r="G170" s="632"/>
      <c r="H170" s="731">
        <v>6000</v>
      </c>
      <c r="I170" s="632"/>
      <c r="J170" s="632">
        <v>2022</v>
      </c>
      <c r="K170" s="632"/>
      <c r="L170" s="687" t="s">
        <v>1327</v>
      </c>
      <c r="M170" s="632"/>
      <c r="N170" s="645">
        <v>6000</v>
      </c>
      <c r="O170" s="641"/>
      <c r="P170" s="641"/>
      <c r="Q170" s="632"/>
      <c r="R170" s="632"/>
      <c r="S170" s="217"/>
      <c r="T170" s="237"/>
      <c r="U170" s="237"/>
      <c r="V170" s="237"/>
      <c r="W170" s="237"/>
      <c r="X170" s="237"/>
      <c r="Y170" s="237"/>
      <c r="Z170" s="632"/>
      <c r="AA170" s="653"/>
      <c r="AB170" s="234"/>
    </row>
    <row r="171" spans="1:28" s="8" customFormat="1" ht="27" customHeight="1">
      <c r="A171" s="716"/>
      <c r="B171" s="632" t="s">
        <v>1326</v>
      </c>
      <c r="C171" s="632" t="s">
        <v>1956</v>
      </c>
      <c r="D171" s="632" t="s">
        <v>19</v>
      </c>
      <c r="E171" s="632"/>
      <c r="F171" s="632" t="s">
        <v>17</v>
      </c>
      <c r="G171" s="632"/>
      <c r="H171" s="600">
        <v>6000</v>
      </c>
      <c r="I171" s="632" t="s">
        <v>1382</v>
      </c>
      <c r="J171" s="632">
        <v>2022</v>
      </c>
      <c r="K171" s="632"/>
      <c r="L171" s="601" t="s">
        <v>1265</v>
      </c>
      <c r="M171" s="632"/>
      <c r="N171" s="641">
        <v>6000</v>
      </c>
      <c r="O171" s="641"/>
      <c r="P171" s="641"/>
      <c r="Q171" s="632"/>
      <c r="R171" s="632"/>
      <c r="S171" s="217"/>
      <c r="T171" s="237"/>
      <c r="U171" s="237"/>
      <c r="V171" s="237"/>
      <c r="W171" s="237"/>
      <c r="X171" s="237"/>
      <c r="Y171" s="237"/>
      <c r="Z171" s="632"/>
      <c r="AA171" s="653"/>
      <c r="AB171" s="234"/>
    </row>
    <row r="172" spans="1:28" s="8" customFormat="1" ht="27" customHeight="1">
      <c r="A172" s="716"/>
      <c r="B172" s="632" t="s">
        <v>1326</v>
      </c>
      <c r="C172" s="643" t="s">
        <v>2103</v>
      </c>
      <c r="D172" s="632" t="s">
        <v>19</v>
      </c>
      <c r="E172" s="632"/>
      <c r="F172" s="632" t="s">
        <v>17</v>
      </c>
      <c r="G172" s="632"/>
      <c r="H172" s="731">
        <v>5000</v>
      </c>
      <c r="I172" s="632"/>
      <c r="J172" s="632">
        <v>2022</v>
      </c>
      <c r="K172" s="632"/>
      <c r="L172" s="687" t="s">
        <v>2107</v>
      </c>
      <c r="M172" s="632"/>
      <c r="N172" s="645">
        <v>5000</v>
      </c>
      <c r="O172" s="641"/>
      <c r="P172" s="641"/>
      <c r="Q172" s="632"/>
      <c r="R172" s="632"/>
      <c r="S172" s="217"/>
      <c r="T172" s="237"/>
      <c r="U172" s="237"/>
      <c r="V172" s="237"/>
      <c r="W172" s="237"/>
      <c r="X172" s="237"/>
      <c r="Y172" s="237"/>
      <c r="Z172" s="632"/>
      <c r="AA172" s="653"/>
      <c r="AB172" s="234"/>
    </row>
    <row r="173" spans="1:28" s="8" customFormat="1" ht="27" customHeight="1">
      <c r="A173" s="716"/>
      <c r="B173" s="632" t="s">
        <v>1326</v>
      </c>
      <c r="C173" s="632" t="s">
        <v>1954</v>
      </c>
      <c r="D173" s="632" t="s">
        <v>19</v>
      </c>
      <c r="E173" s="632"/>
      <c r="F173" s="632" t="s">
        <v>17</v>
      </c>
      <c r="G173" s="632"/>
      <c r="H173" s="600">
        <v>5000</v>
      </c>
      <c r="I173" s="632" t="s">
        <v>1382</v>
      </c>
      <c r="J173" s="632">
        <v>2022</v>
      </c>
      <c r="K173" s="632"/>
      <c r="L173" s="601" t="s">
        <v>1265</v>
      </c>
      <c r="M173" s="632"/>
      <c r="N173" s="641">
        <v>5000</v>
      </c>
      <c r="O173" s="641"/>
      <c r="P173" s="641"/>
      <c r="Q173" s="632"/>
      <c r="R173" s="632"/>
      <c r="S173" s="217"/>
      <c r="T173" s="237"/>
      <c r="U173" s="237"/>
      <c r="V173" s="237"/>
      <c r="W173" s="237"/>
      <c r="X173" s="237"/>
      <c r="Y173" s="237"/>
      <c r="Z173" s="632"/>
      <c r="AA173" s="653"/>
      <c r="AB173" s="234"/>
    </row>
    <row r="174" spans="1:28" s="8" customFormat="1" ht="27" customHeight="1">
      <c r="A174" s="716"/>
      <c r="B174" s="632" t="s">
        <v>1326</v>
      </c>
      <c r="C174" s="632" t="s">
        <v>2005</v>
      </c>
      <c r="D174" s="632" t="s">
        <v>19</v>
      </c>
      <c r="E174" s="632"/>
      <c r="F174" s="632" t="s">
        <v>17</v>
      </c>
      <c r="G174" s="632"/>
      <c r="H174" s="600">
        <v>4500</v>
      </c>
      <c r="I174" s="632" t="s">
        <v>1382</v>
      </c>
      <c r="J174" s="632">
        <v>2022</v>
      </c>
      <c r="K174" s="632"/>
      <c r="L174" s="601" t="s">
        <v>1265</v>
      </c>
      <c r="M174" s="632"/>
      <c r="N174" s="641">
        <v>4500</v>
      </c>
      <c r="O174" s="641"/>
      <c r="P174" s="641"/>
      <c r="Q174" s="632"/>
      <c r="R174" s="632"/>
      <c r="S174" s="632"/>
      <c r="T174" s="653"/>
      <c r="U174" s="237"/>
      <c r="V174" s="237"/>
      <c r="W174" s="237"/>
      <c r="X174" s="237"/>
      <c r="Y174" s="237"/>
      <c r="Z174" s="632"/>
      <c r="AA174" s="653"/>
      <c r="AB174" s="234"/>
    </row>
    <row r="175" spans="1:28" s="8" customFormat="1" ht="27" customHeight="1">
      <c r="A175" s="716"/>
      <c r="B175" s="632" t="s">
        <v>1326</v>
      </c>
      <c r="C175" s="643" t="s">
        <v>2081</v>
      </c>
      <c r="D175" s="632" t="s">
        <v>19</v>
      </c>
      <c r="E175" s="632"/>
      <c r="F175" s="632" t="s">
        <v>17</v>
      </c>
      <c r="G175" s="632"/>
      <c r="H175" s="731">
        <v>4500</v>
      </c>
      <c r="I175" s="632"/>
      <c r="J175" s="632">
        <v>2022</v>
      </c>
      <c r="K175" s="632"/>
      <c r="L175" s="687" t="s">
        <v>1327</v>
      </c>
      <c r="M175" s="632"/>
      <c r="N175" s="645">
        <v>4500</v>
      </c>
      <c r="O175" s="641"/>
      <c r="P175" s="641"/>
      <c r="Q175" s="632"/>
      <c r="R175" s="632"/>
      <c r="S175" s="217"/>
      <c r="T175" s="237"/>
      <c r="U175" s="237"/>
      <c r="V175" s="237"/>
      <c r="W175" s="237"/>
      <c r="X175" s="237"/>
      <c r="Y175" s="237"/>
      <c r="Z175" s="632"/>
      <c r="AA175" s="653"/>
      <c r="AB175" s="234"/>
    </row>
    <row r="176" spans="1:28" s="566" customFormat="1" ht="27" customHeight="1">
      <c r="A176" s="716"/>
      <c r="B176" s="632" t="s">
        <v>1326</v>
      </c>
      <c r="C176" s="632" t="s">
        <v>2163</v>
      </c>
      <c r="D176" s="632" t="s">
        <v>19</v>
      </c>
      <c r="E176" s="632"/>
      <c r="F176" s="632" t="s">
        <v>17</v>
      </c>
      <c r="G176" s="632"/>
      <c r="H176" s="600">
        <v>4500</v>
      </c>
      <c r="I176" s="632" t="s">
        <v>1382</v>
      </c>
      <c r="J176" s="632">
        <v>2022</v>
      </c>
      <c r="K176" s="632"/>
      <c r="L176" s="687" t="s">
        <v>2119</v>
      </c>
      <c r="M176" s="632"/>
      <c r="N176" s="641">
        <v>4500</v>
      </c>
      <c r="O176" s="641"/>
      <c r="P176" s="641"/>
      <c r="Q176" s="632"/>
      <c r="R176" s="632"/>
      <c r="S176" s="217"/>
      <c r="T176" s="237"/>
      <c r="U176" s="237"/>
      <c r="V176" s="237"/>
      <c r="W176" s="237"/>
      <c r="X176" s="237"/>
      <c r="Y176" s="237"/>
      <c r="Z176" s="632"/>
      <c r="AA176" s="653"/>
      <c r="AB176" s="567"/>
    </row>
    <row r="177" spans="1:30" s="566" customFormat="1" ht="27" customHeight="1">
      <c r="A177" s="716"/>
      <c r="B177" s="632" t="s">
        <v>1326</v>
      </c>
      <c r="C177" s="632" t="s">
        <v>1941</v>
      </c>
      <c r="D177" s="632" t="s">
        <v>19</v>
      </c>
      <c r="E177" s="632"/>
      <c r="F177" s="632" t="s">
        <v>17</v>
      </c>
      <c r="G177" s="632"/>
      <c r="H177" s="600">
        <v>4500</v>
      </c>
      <c r="I177" s="632" t="s">
        <v>1382</v>
      </c>
      <c r="J177" s="632">
        <v>2022</v>
      </c>
      <c r="K177" s="632"/>
      <c r="L177" s="601" t="s">
        <v>1265</v>
      </c>
      <c r="M177" s="632"/>
      <c r="N177" s="641">
        <v>4500</v>
      </c>
      <c r="O177" s="641"/>
      <c r="P177" s="641"/>
      <c r="Q177" s="632"/>
      <c r="R177" s="632"/>
      <c r="S177" s="217"/>
      <c r="T177" s="237"/>
      <c r="U177" s="237"/>
      <c r="V177" s="237"/>
      <c r="W177" s="237"/>
      <c r="X177" s="237"/>
      <c r="Y177" s="237"/>
      <c r="Z177" s="632"/>
      <c r="AA177" s="653"/>
      <c r="AB177" s="567"/>
    </row>
    <row r="178" spans="1:30" s="573" customFormat="1" ht="27" customHeight="1">
      <c r="A178" s="716"/>
      <c r="B178" s="632" t="s">
        <v>1326</v>
      </c>
      <c r="C178" s="643" t="s">
        <v>2079</v>
      </c>
      <c r="D178" s="632" t="s">
        <v>19</v>
      </c>
      <c r="E178" s="632"/>
      <c r="F178" s="632" t="s">
        <v>17</v>
      </c>
      <c r="G178" s="632"/>
      <c r="H178" s="731">
        <v>4300</v>
      </c>
      <c r="I178" s="632"/>
      <c r="J178" s="632">
        <v>2022</v>
      </c>
      <c r="K178" s="632"/>
      <c r="L178" s="687" t="s">
        <v>1327</v>
      </c>
      <c r="M178" s="632"/>
      <c r="N178" s="645">
        <v>4300</v>
      </c>
      <c r="O178" s="641"/>
      <c r="P178" s="641"/>
      <c r="Q178" s="632"/>
      <c r="R178" s="632"/>
      <c r="S178" s="217"/>
      <c r="T178" s="237"/>
      <c r="U178" s="237"/>
      <c r="V178" s="237"/>
      <c r="W178" s="237"/>
      <c r="X178" s="237"/>
      <c r="Y178" s="237"/>
      <c r="Z178" s="632"/>
      <c r="AA178" s="653"/>
      <c r="AB178" s="572"/>
    </row>
    <row r="179" spans="1:30" s="573" customFormat="1" ht="27" customHeight="1">
      <c r="A179" s="716"/>
      <c r="B179" s="632" t="s">
        <v>1326</v>
      </c>
      <c r="C179" s="632" t="s">
        <v>2075</v>
      </c>
      <c r="D179" s="632" t="s">
        <v>19</v>
      </c>
      <c r="E179" s="632"/>
      <c r="F179" s="632" t="s">
        <v>17</v>
      </c>
      <c r="G179" s="632"/>
      <c r="H179" s="600">
        <v>3600</v>
      </c>
      <c r="I179" s="632" t="s">
        <v>1382</v>
      </c>
      <c r="J179" s="632">
        <v>2022</v>
      </c>
      <c r="K179" s="632"/>
      <c r="L179" s="601" t="s">
        <v>1327</v>
      </c>
      <c r="M179" s="632"/>
      <c r="N179" s="641">
        <v>3600</v>
      </c>
      <c r="O179" s="641"/>
      <c r="P179" s="641"/>
      <c r="Q179" s="632"/>
      <c r="R179" s="632"/>
      <c r="S179" s="217"/>
      <c r="T179" s="237"/>
      <c r="U179" s="237"/>
      <c r="V179" s="237"/>
      <c r="W179" s="237"/>
      <c r="X179" s="237"/>
      <c r="Y179" s="237"/>
      <c r="Z179" s="632"/>
      <c r="AA179" s="653"/>
      <c r="AB179" s="572"/>
    </row>
    <row r="180" spans="1:30" s="573" customFormat="1" ht="27" customHeight="1">
      <c r="A180" s="716"/>
      <c r="B180" s="632" t="s">
        <v>1326</v>
      </c>
      <c r="C180" s="632" t="s">
        <v>2013</v>
      </c>
      <c r="D180" s="632" t="s">
        <v>19</v>
      </c>
      <c r="E180" s="632"/>
      <c r="F180" s="632" t="s">
        <v>17</v>
      </c>
      <c r="G180" s="632"/>
      <c r="H180" s="600">
        <v>3600</v>
      </c>
      <c r="I180" s="632" t="s">
        <v>1382</v>
      </c>
      <c r="J180" s="632">
        <v>2022</v>
      </c>
      <c r="K180" s="632"/>
      <c r="L180" s="601" t="s">
        <v>1265</v>
      </c>
      <c r="M180" s="632"/>
      <c r="N180" s="641">
        <v>3600</v>
      </c>
      <c r="O180" s="641"/>
      <c r="P180" s="641"/>
      <c r="Q180" s="632"/>
      <c r="R180" s="632"/>
      <c r="S180" s="217"/>
      <c r="T180" s="237"/>
      <c r="U180" s="237"/>
      <c r="V180" s="237"/>
      <c r="W180" s="237"/>
      <c r="X180" s="237"/>
      <c r="Y180" s="237"/>
      <c r="Z180" s="632"/>
      <c r="AA180" s="653"/>
      <c r="AB180" s="572"/>
    </row>
    <row r="181" spans="1:30" s="573" customFormat="1" ht="27" customHeight="1">
      <c r="A181" s="716"/>
      <c r="B181" s="632" t="s">
        <v>1326</v>
      </c>
      <c r="C181" s="632" t="s">
        <v>2015</v>
      </c>
      <c r="D181" s="632" t="s">
        <v>19</v>
      </c>
      <c r="E181" s="632"/>
      <c r="F181" s="632" t="s">
        <v>17</v>
      </c>
      <c r="G181" s="632"/>
      <c r="H181" s="600">
        <v>3000</v>
      </c>
      <c r="I181" s="632" t="s">
        <v>1382</v>
      </c>
      <c r="J181" s="632">
        <v>2022</v>
      </c>
      <c r="K181" s="632"/>
      <c r="L181" s="601" t="s">
        <v>1265</v>
      </c>
      <c r="M181" s="632"/>
      <c r="N181" s="641">
        <v>3000</v>
      </c>
      <c r="O181" s="641"/>
      <c r="P181" s="641"/>
      <c r="Q181" s="632"/>
      <c r="R181" s="632"/>
      <c r="S181" s="217"/>
      <c r="T181" s="237"/>
      <c r="U181" s="237"/>
      <c r="V181" s="237"/>
      <c r="W181" s="237"/>
      <c r="X181" s="237"/>
      <c r="Y181" s="237"/>
      <c r="Z181" s="632"/>
      <c r="AA181" s="653"/>
      <c r="AB181" s="572"/>
    </row>
    <row r="182" spans="1:30" s="573" customFormat="1" ht="27" customHeight="1">
      <c r="A182" s="631"/>
      <c r="B182" s="632" t="s">
        <v>1326</v>
      </c>
      <c r="C182" s="643" t="s">
        <v>1880</v>
      </c>
      <c r="D182" s="632" t="s">
        <v>19</v>
      </c>
      <c r="E182" s="632"/>
      <c r="F182" s="632" t="s">
        <v>17</v>
      </c>
      <c r="G182" s="632"/>
      <c r="H182" s="731">
        <v>3000</v>
      </c>
      <c r="I182" s="632" t="s">
        <v>1382</v>
      </c>
      <c r="J182" s="632">
        <v>2022</v>
      </c>
      <c r="K182" s="632"/>
      <c r="L182" s="644" t="s">
        <v>1327</v>
      </c>
      <c r="M182" s="632"/>
      <c r="N182" s="645">
        <f>H182</f>
        <v>3000</v>
      </c>
      <c r="O182" s="641"/>
      <c r="P182" s="641"/>
      <c r="Q182" s="632"/>
      <c r="R182" s="632"/>
      <c r="S182" s="217"/>
      <c r="T182" s="237"/>
      <c r="U182" s="237"/>
      <c r="V182" s="237"/>
      <c r="W182" s="237"/>
      <c r="X182" s="237"/>
      <c r="Y182" s="237"/>
      <c r="Z182" s="632"/>
      <c r="AA182" s="653"/>
      <c r="AB182" s="572"/>
    </row>
    <row r="183" spans="1:30" s="573" customFormat="1" ht="27" customHeight="1">
      <c r="A183" s="716"/>
      <c r="B183" s="632" t="s">
        <v>1326</v>
      </c>
      <c r="C183" s="643" t="s">
        <v>2091</v>
      </c>
      <c r="D183" s="632" t="s">
        <v>19</v>
      </c>
      <c r="E183" s="632"/>
      <c r="F183" s="632" t="s">
        <v>17</v>
      </c>
      <c r="G183" s="632"/>
      <c r="H183" s="731">
        <v>3000</v>
      </c>
      <c r="I183" s="632"/>
      <c r="J183" s="632">
        <v>2022</v>
      </c>
      <c r="K183" s="632"/>
      <c r="L183" s="687" t="s">
        <v>1327</v>
      </c>
      <c r="M183" s="632"/>
      <c r="N183" s="645">
        <v>3000</v>
      </c>
      <c r="O183" s="641"/>
      <c r="P183" s="641"/>
      <c r="Q183" s="632"/>
      <c r="R183" s="632"/>
      <c r="S183" s="217"/>
      <c r="T183" s="237"/>
      <c r="U183" s="237"/>
      <c r="V183" s="237"/>
      <c r="W183" s="237"/>
      <c r="X183" s="237"/>
      <c r="Y183" s="237"/>
      <c r="Z183" s="632"/>
      <c r="AA183" s="653"/>
      <c r="AB183" s="572"/>
    </row>
    <row r="184" spans="1:30" s="573" customFormat="1" ht="27" customHeight="1">
      <c r="A184" s="716"/>
      <c r="B184" s="632" t="s">
        <v>1326</v>
      </c>
      <c r="C184" s="632" t="s">
        <v>1152</v>
      </c>
      <c r="D184" s="632" t="s">
        <v>19</v>
      </c>
      <c r="E184" s="632"/>
      <c r="F184" s="632" t="s">
        <v>17</v>
      </c>
      <c r="G184" s="632"/>
      <c r="H184" s="600">
        <v>3000</v>
      </c>
      <c r="I184" s="632" t="s">
        <v>1382</v>
      </c>
      <c r="J184" s="632">
        <v>2022</v>
      </c>
      <c r="K184" s="632"/>
      <c r="L184" s="601" t="s">
        <v>1265</v>
      </c>
      <c r="M184" s="632"/>
      <c r="N184" s="641">
        <v>3000</v>
      </c>
      <c r="O184" s="641"/>
      <c r="P184" s="641"/>
      <c r="Q184" s="632"/>
      <c r="R184" s="632"/>
      <c r="S184" s="217"/>
      <c r="T184" s="237"/>
      <c r="U184" s="237"/>
      <c r="V184" s="237"/>
      <c r="W184" s="237"/>
      <c r="X184" s="237"/>
      <c r="Y184" s="237"/>
      <c r="Z184" s="632"/>
      <c r="AA184" s="653"/>
      <c r="AB184" s="572"/>
    </row>
    <row r="185" spans="1:30" s="211" customFormat="1" ht="27" customHeight="1">
      <c r="A185" s="717">
        <v>1</v>
      </c>
      <c r="B185" s="219" t="s">
        <v>1326</v>
      </c>
      <c r="C185" s="219" t="s">
        <v>1264</v>
      </c>
      <c r="D185" s="219" t="s">
        <v>22</v>
      </c>
      <c r="E185" s="219"/>
      <c r="F185" s="219" t="s">
        <v>17</v>
      </c>
      <c r="G185" s="219"/>
      <c r="H185" s="730">
        <v>11299388.816084821</v>
      </c>
      <c r="I185" s="219" t="s">
        <v>1382</v>
      </c>
      <c r="J185" s="219">
        <v>2022</v>
      </c>
      <c r="K185" s="219">
        <v>2025</v>
      </c>
      <c r="L185" s="219" t="s">
        <v>1813</v>
      </c>
      <c r="M185" s="221">
        <v>0</v>
      </c>
      <c r="N185" s="221">
        <v>3789980.4</v>
      </c>
      <c r="O185" s="221">
        <v>3553442.4</v>
      </c>
      <c r="P185" s="221">
        <v>3624511</v>
      </c>
      <c r="Q185" s="221">
        <v>331455.5</v>
      </c>
      <c r="R185" s="221">
        <v>0</v>
      </c>
      <c r="S185" s="221">
        <v>0</v>
      </c>
      <c r="T185" s="221"/>
      <c r="U185" s="221"/>
      <c r="V185" s="219"/>
      <c r="W185" s="219"/>
      <c r="X185" s="219"/>
      <c r="Y185" s="219"/>
      <c r="Z185" s="219" t="s">
        <v>1239</v>
      </c>
      <c r="AA185" s="640"/>
      <c r="AB185" s="234"/>
      <c r="AC185" s="8"/>
      <c r="AD185" s="8"/>
    </row>
    <row r="186" spans="1:30" s="211" customFormat="1" ht="27" customHeight="1">
      <c r="A186" s="711">
        <v>1</v>
      </c>
      <c r="B186" s="222" t="s">
        <v>1326</v>
      </c>
      <c r="C186" s="615" t="s">
        <v>1992</v>
      </c>
      <c r="D186" s="222" t="s">
        <v>22</v>
      </c>
      <c r="E186" s="222"/>
      <c r="F186" s="222" t="s">
        <v>17</v>
      </c>
      <c r="G186" s="222"/>
      <c r="H186" s="744">
        <v>10913885.372</v>
      </c>
      <c r="I186" s="615" t="s">
        <v>1382</v>
      </c>
      <c r="J186" s="615">
        <v>2021</v>
      </c>
      <c r="K186" s="615">
        <v>2026</v>
      </c>
      <c r="L186" s="222" t="s">
        <v>1416</v>
      </c>
      <c r="M186" s="224">
        <v>3358180.4</v>
      </c>
      <c r="N186" s="224">
        <v>6727945.5599999987</v>
      </c>
      <c r="O186" s="224">
        <v>213900</v>
      </c>
      <c r="P186" s="224">
        <v>0</v>
      </c>
      <c r="Q186" s="224">
        <v>0</v>
      </c>
      <c r="R186" s="224">
        <v>613859.41200000001</v>
      </c>
      <c r="S186" s="233"/>
      <c r="T186" s="237"/>
      <c r="U186" s="237"/>
      <c r="V186" s="237"/>
      <c r="W186" s="237"/>
      <c r="X186" s="237"/>
      <c r="Y186" s="237"/>
      <c r="Z186" s="223" t="s">
        <v>1244</v>
      </c>
      <c r="AA186" s="657"/>
      <c r="AB186" s="234"/>
      <c r="AC186" s="8"/>
      <c r="AD186" s="8"/>
    </row>
    <row r="187" spans="1:30" s="211" customFormat="1" ht="27" customHeight="1">
      <c r="A187" s="711">
        <v>1</v>
      </c>
      <c r="B187" s="222" t="s">
        <v>1326</v>
      </c>
      <c r="C187" s="615" t="s">
        <v>1414</v>
      </c>
      <c r="D187" s="222" t="s">
        <v>22</v>
      </c>
      <c r="E187" s="222"/>
      <c r="F187" s="222" t="s">
        <v>17</v>
      </c>
      <c r="G187" s="222"/>
      <c r="H187" s="744">
        <v>7567210.7999999998</v>
      </c>
      <c r="I187" s="615" t="s">
        <v>1382</v>
      </c>
      <c r="J187" s="615">
        <v>2022</v>
      </c>
      <c r="K187" s="615">
        <v>2024</v>
      </c>
      <c r="L187" s="222" t="s">
        <v>1416</v>
      </c>
      <c r="M187" s="224">
        <v>0</v>
      </c>
      <c r="N187" s="224">
        <v>6053768.6400000006</v>
      </c>
      <c r="O187" s="224">
        <v>756721.08000000007</v>
      </c>
      <c r="P187" s="224">
        <v>756721.08000000007</v>
      </c>
      <c r="Q187" s="224">
        <v>0</v>
      </c>
      <c r="R187" s="224">
        <v>0</v>
      </c>
      <c r="S187" s="233"/>
      <c r="T187" s="237"/>
      <c r="U187" s="237"/>
      <c r="V187" s="237"/>
      <c r="W187" s="237"/>
      <c r="X187" s="237"/>
      <c r="Y187" s="237"/>
      <c r="Z187" s="223" t="s">
        <v>1244</v>
      </c>
      <c r="AA187" s="657"/>
      <c r="AB187" s="234"/>
    </row>
    <row r="188" spans="1:30" ht="27" customHeight="1">
      <c r="A188" s="717">
        <v>1</v>
      </c>
      <c r="B188" s="219" t="s">
        <v>1326</v>
      </c>
      <c r="C188" s="220" t="s">
        <v>1266</v>
      </c>
      <c r="D188" s="219" t="s">
        <v>22</v>
      </c>
      <c r="E188" s="220"/>
      <c r="F188" s="219" t="s">
        <v>17</v>
      </c>
      <c r="G188" s="220"/>
      <c r="H188" s="730">
        <v>7187499.3599999994</v>
      </c>
      <c r="I188" s="219" t="s">
        <v>1382</v>
      </c>
      <c r="J188" s="219">
        <v>2022</v>
      </c>
      <c r="K188" s="219">
        <v>2024</v>
      </c>
      <c r="L188" s="219" t="s">
        <v>1813</v>
      </c>
      <c r="M188" s="221">
        <v>0</v>
      </c>
      <c r="N188" s="221">
        <v>0</v>
      </c>
      <c r="O188" s="220">
        <v>3558168</v>
      </c>
      <c r="P188" s="220">
        <v>3629331.6</v>
      </c>
      <c r="Q188" s="221">
        <v>0</v>
      </c>
      <c r="R188" s="221">
        <v>0</v>
      </c>
      <c r="S188" s="220"/>
      <c r="T188" s="220"/>
      <c r="U188" s="220"/>
      <c r="V188" s="220"/>
      <c r="W188" s="220"/>
      <c r="X188" s="220"/>
      <c r="Y188" s="220"/>
      <c r="Z188" s="220" t="s">
        <v>1239</v>
      </c>
      <c r="AA188" s="640"/>
      <c r="AB188" s="211"/>
      <c r="AC188" s="211"/>
      <c r="AD188" s="211"/>
    </row>
    <row r="189" spans="1:30" ht="27" customHeight="1">
      <c r="A189" s="711">
        <v>1</v>
      </c>
      <c r="B189" s="222" t="s">
        <v>1326</v>
      </c>
      <c r="C189" s="615" t="s">
        <v>1995</v>
      </c>
      <c r="D189" s="222" t="s">
        <v>22</v>
      </c>
      <c r="E189" s="222"/>
      <c r="F189" s="222" t="s">
        <v>17</v>
      </c>
      <c r="G189" s="222"/>
      <c r="H189" s="744">
        <v>5257731.5765269464</v>
      </c>
      <c r="I189" s="615" t="s">
        <v>1382</v>
      </c>
      <c r="J189" s="615">
        <v>2022</v>
      </c>
      <c r="K189" s="615">
        <v>2026</v>
      </c>
      <c r="L189" s="222" t="s">
        <v>1416</v>
      </c>
      <c r="M189" s="224">
        <v>79093.173652694604</v>
      </c>
      <c r="N189" s="224">
        <v>1704904.92</v>
      </c>
      <c r="O189" s="224">
        <v>2057170.7882634732</v>
      </c>
      <c r="P189" s="224">
        <v>152693.17365269462</v>
      </c>
      <c r="Q189" s="224">
        <v>289279.5209580838</v>
      </c>
      <c r="R189" s="224">
        <v>974590</v>
      </c>
      <c r="S189" s="233"/>
      <c r="T189" s="237"/>
      <c r="U189" s="237"/>
      <c r="V189" s="237"/>
      <c r="W189" s="237"/>
      <c r="X189" s="237"/>
      <c r="Y189" s="237"/>
      <c r="Z189" s="223" t="s">
        <v>1244</v>
      </c>
      <c r="AA189" s="657"/>
      <c r="AB189" s="211"/>
      <c r="AC189" s="211"/>
      <c r="AD189" s="211"/>
    </row>
    <row r="190" spans="1:30" s="211" customFormat="1" ht="27" customHeight="1">
      <c r="A190" s="711"/>
      <c r="B190" s="222" t="s">
        <v>1326</v>
      </c>
      <c r="C190" s="615" t="s">
        <v>1999</v>
      </c>
      <c r="D190" s="222" t="s">
        <v>22</v>
      </c>
      <c r="E190" s="222"/>
      <c r="F190" s="222" t="s">
        <v>17</v>
      </c>
      <c r="G190" s="222"/>
      <c r="H190" s="744">
        <v>2724630.5279999999</v>
      </c>
      <c r="I190" s="615" t="s">
        <v>1382</v>
      </c>
      <c r="J190" s="615">
        <v>2022</v>
      </c>
      <c r="K190" s="615">
        <v>2026</v>
      </c>
      <c r="L190" s="222" t="s">
        <v>1416</v>
      </c>
      <c r="M190" s="224">
        <v>1362315.264</v>
      </c>
      <c r="N190" s="224">
        <v>0</v>
      </c>
      <c r="O190" s="224">
        <v>0</v>
      </c>
      <c r="P190" s="224">
        <v>0</v>
      </c>
      <c r="Q190" s="224">
        <v>0</v>
      </c>
      <c r="R190" s="224">
        <v>1362315.264</v>
      </c>
      <c r="S190" s="233"/>
      <c r="T190" s="237"/>
      <c r="U190" s="237"/>
      <c r="V190" s="237"/>
      <c r="W190" s="237"/>
      <c r="X190" s="237"/>
      <c r="Y190" s="237"/>
      <c r="Z190" s="223" t="s">
        <v>1244</v>
      </c>
      <c r="AA190" s="657"/>
    </row>
    <row r="191" spans="1:30" s="211" customFormat="1" ht="27" customHeight="1">
      <c r="A191" s="711">
        <v>1</v>
      </c>
      <c r="B191" s="222" t="s">
        <v>1326</v>
      </c>
      <c r="C191" s="222" t="s">
        <v>1274</v>
      </c>
      <c r="D191" s="222" t="s">
        <v>22</v>
      </c>
      <c r="E191" s="222"/>
      <c r="F191" s="222" t="s">
        <v>17</v>
      </c>
      <c r="G191" s="222"/>
      <c r="H191" s="603">
        <v>2000000</v>
      </c>
      <c r="I191" s="222" t="s">
        <v>18</v>
      </c>
      <c r="J191" s="222">
        <v>2022</v>
      </c>
      <c r="K191" s="222"/>
      <c r="L191" s="222" t="s">
        <v>1813</v>
      </c>
      <c r="M191" s="224">
        <v>0</v>
      </c>
      <c r="N191" s="224">
        <v>2000000</v>
      </c>
      <c r="O191" s="224">
        <v>0</v>
      </c>
      <c r="P191" s="224">
        <v>0</v>
      </c>
      <c r="Q191" s="224">
        <v>0</v>
      </c>
      <c r="R191" s="224">
        <v>0</v>
      </c>
      <c r="S191" s="224">
        <v>0</v>
      </c>
      <c r="T191" s="237"/>
      <c r="U191" s="237"/>
      <c r="V191" s="237"/>
      <c r="W191" s="237"/>
      <c r="X191" s="237"/>
      <c r="Y191" s="237"/>
      <c r="Z191" s="223" t="s">
        <v>1239</v>
      </c>
      <c r="AA191" s="657"/>
    </row>
    <row r="192" spans="1:30" s="211" customFormat="1" ht="27" customHeight="1">
      <c r="A192" s="711">
        <v>1</v>
      </c>
      <c r="B192" s="222" t="s">
        <v>1326</v>
      </c>
      <c r="C192" s="615" t="s">
        <v>1993</v>
      </c>
      <c r="D192" s="222" t="s">
        <v>22</v>
      </c>
      <c r="E192" s="222"/>
      <c r="F192" s="222" t="s">
        <v>17</v>
      </c>
      <c r="G192" s="222"/>
      <c r="H192" s="744">
        <v>1896339.5502857142</v>
      </c>
      <c r="I192" s="615" t="s">
        <v>1382</v>
      </c>
      <c r="J192" s="615">
        <v>2021</v>
      </c>
      <c r="K192" s="615">
        <v>2026</v>
      </c>
      <c r="L192" s="222" t="s">
        <v>1416</v>
      </c>
      <c r="M192" s="224">
        <v>1127593.5959999999</v>
      </c>
      <c r="N192" s="224">
        <v>243757.13828571429</v>
      </c>
      <c r="O192" s="224">
        <v>414588.81600000005</v>
      </c>
      <c r="P192" s="224">
        <v>100800</v>
      </c>
      <c r="Q192" s="224">
        <v>0</v>
      </c>
      <c r="R192" s="224">
        <v>9600</v>
      </c>
      <c r="S192" s="233"/>
      <c r="T192" s="237"/>
      <c r="U192" s="237"/>
      <c r="V192" s="237"/>
      <c r="W192" s="237"/>
      <c r="X192" s="237"/>
      <c r="Y192" s="237"/>
      <c r="Z192" s="223" t="s">
        <v>1244</v>
      </c>
      <c r="AA192" s="657"/>
    </row>
    <row r="193" spans="1:30" s="211" customFormat="1" ht="27" customHeight="1">
      <c r="A193" s="711">
        <v>1</v>
      </c>
      <c r="B193" s="222" t="s">
        <v>1326</v>
      </c>
      <c r="C193" s="615" t="s">
        <v>1998</v>
      </c>
      <c r="D193" s="222" t="s">
        <v>22</v>
      </c>
      <c r="E193" s="222"/>
      <c r="F193" s="222" t="s">
        <v>17</v>
      </c>
      <c r="G193" s="222"/>
      <c r="H193" s="744">
        <v>1266000</v>
      </c>
      <c r="I193" s="615" t="s">
        <v>1382</v>
      </c>
      <c r="J193" s="615">
        <v>2021</v>
      </c>
      <c r="K193" s="615">
        <v>2022</v>
      </c>
      <c r="L193" s="222" t="s">
        <v>1416</v>
      </c>
      <c r="M193" s="224">
        <v>1166000</v>
      </c>
      <c r="N193" s="224">
        <v>100000</v>
      </c>
      <c r="O193" s="224">
        <v>0</v>
      </c>
      <c r="P193" s="224">
        <v>0</v>
      </c>
      <c r="Q193" s="224">
        <v>0</v>
      </c>
      <c r="R193" s="224">
        <v>0</v>
      </c>
      <c r="S193" s="233"/>
      <c r="T193" s="237"/>
      <c r="U193" s="237"/>
      <c r="V193" s="237"/>
      <c r="W193" s="237"/>
      <c r="X193" s="237"/>
      <c r="Y193" s="237"/>
      <c r="Z193" s="223" t="s">
        <v>1244</v>
      </c>
      <c r="AA193" s="657"/>
    </row>
    <row r="194" spans="1:30" s="211" customFormat="1" ht="27" customHeight="1">
      <c r="A194" s="711">
        <v>1</v>
      </c>
      <c r="B194" s="222" t="s">
        <v>1326</v>
      </c>
      <c r="C194" s="222" t="s">
        <v>1294</v>
      </c>
      <c r="D194" s="222" t="s">
        <v>22</v>
      </c>
      <c r="E194" s="222"/>
      <c r="F194" s="222" t="s">
        <v>17</v>
      </c>
      <c r="G194" s="222"/>
      <c r="H194" s="603">
        <v>1188000</v>
      </c>
      <c r="I194" s="222" t="s">
        <v>18</v>
      </c>
      <c r="J194" s="222">
        <v>2022</v>
      </c>
      <c r="K194" s="222"/>
      <c r="L194" s="222" t="s">
        <v>1813</v>
      </c>
      <c r="M194" s="224">
        <v>0</v>
      </c>
      <c r="N194" s="224">
        <v>1188000</v>
      </c>
      <c r="O194" s="224">
        <v>0</v>
      </c>
      <c r="P194" s="224">
        <v>0</v>
      </c>
      <c r="Q194" s="224">
        <v>0</v>
      </c>
      <c r="R194" s="224">
        <v>0</v>
      </c>
      <c r="S194" s="224">
        <v>0</v>
      </c>
      <c r="T194" s="237"/>
      <c r="U194" s="237"/>
      <c r="V194" s="237"/>
      <c r="W194" s="237"/>
      <c r="X194" s="237"/>
      <c r="Y194" s="237"/>
      <c r="Z194" s="223" t="s">
        <v>1239</v>
      </c>
      <c r="AA194" s="657"/>
      <c r="AB194" s="234"/>
    </row>
    <row r="195" spans="1:30" s="211" customFormat="1" ht="27" customHeight="1">
      <c r="A195" s="711"/>
      <c r="B195" s="222" t="s">
        <v>1326</v>
      </c>
      <c r="C195" s="222" t="s">
        <v>1306</v>
      </c>
      <c r="D195" s="222" t="s">
        <v>22</v>
      </c>
      <c r="E195" s="222"/>
      <c r="F195" s="222" t="s">
        <v>17</v>
      </c>
      <c r="G195" s="222"/>
      <c r="H195" s="603">
        <v>990000</v>
      </c>
      <c r="I195" s="222" t="s">
        <v>18</v>
      </c>
      <c r="J195" s="222">
        <v>2022</v>
      </c>
      <c r="K195" s="222"/>
      <c r="L195" s="222" t="s">
        <v>1813</v>
      </c>
      <c r="M195" s="224">
        <v>0</v>
      </c>
      <c r="N195" s="224">
        <v>990000</v>
      </c>
      <c r="O195" s="224">
        <v>0</v>
      </c>
      <c r="P195" s="224">
        <v>0</v>
      </c>
      <c r="Q195" s="224">
        <v>0</v>
      </c>
      <c r="R195" s="224">
        <v>0</v>
      </c>
      <c r="S195" s="224">
        <v>0</v>
      </c>
      <c r="T195" s="237"/>
      <c r="U195" s="237"/>
      <c r="V195" s="237"/>
      <c r="W195" s="237"/>
      <c r="X195" s="237"/>
      <c r="Y195" s="237"/>
      <c r="Z195" s="223" t="s">
        <v>1239</v>
      </c>
      <c r="AA195" s="657"/>
      <c r="AB195" s="234"/>
    </row>
    <row r="196" spans="1:30" s="211" customFormat="1" ht="27" customHeight="1">
      <c r="A196" s="711">
        <v>1</v>
      </c>
      <c r="B196" s="222" t="s">
        <v>1326</v>
      </c>
      <c r="C196" s="615" t="s">
        <v>1996</v>
      </c>
      <c r="D196" s="222" t="s">
        <v>22</v>
      </c>
      <c r="E196" s="222"/>
      <c r="F196" s="222" t="s">
        <v>17</v>
      </c>
      <c r="G196" s="222"/>
      <c r="H196" s="744">
        <v>932155.65599999996</v>
      </c>
      <c r="I196" s="615" t="s">
        <v>1382</v>
      </c>
      <c r="J196" s="615">
        <v>2021</v>
      </c>
      <c r="K196" s="615">
        <v>2024</v>
      </c>
      <c r="L196" s="222" t="s">
        <v>1416</v>
      </c>
      <c r="M196" s="224">
        <v>215833.74400000001</v>
      </c>
      <c r="N196" s="224">
        <v>0</v>
      </c>
      <c r="O196" s="224">
        <v>0</v>
      </c>
      <c r="P196" s="224">
        <v>716321.91200000001</v>
      </c>
      <c r="Q196" s="224">
        <v>0</v>
      </c>
      <c r="R196" s="224">
        <v>0</v>
      </c>
      <c r="S196" s="233"/>
      <c r="T196" s="237"/>
      <c r="U196" s="237"/>
      <c r="V196" s="237"/>
      <c r="W196" s="237"/>
      <c r="X196" s="237"/>
      <c r="Y196" s="237"/>
      <c r="Z196" s="223" t="s">
        <v>1244</v>
      </c>
      <c r="AA196" s="657"/>
      <c r="AB196" s="234"/>
    </row>
    <row r="197" spans="1:30" s="211" customFormat="1" ht="27" customHeight="1">
      <c r="A197" s="626"/>
      <c r="B197" s="222" t="s">
        <v>1326</v>
      </c>
      <c r="C197" s="222" t="s">
        <v>1310</v>
      </c>
      <c r="D197" s="222" t="s">
        <v>22</v>
      </c>
      <c r="E197" s="222"/>
      <c r="F197" s="222" t="s">
        <v>17</v>
      </c>
      <c r="G197" s="222"/>
      <c r="H197" s="603">
        <v>800000</v>
      </c>
      <c r="I197" s="222" t="s">
        <v>18</v>
      </c>
      <c r="J197" s="222">
        <v>2022</v>
      </c>
      <c r="K197" s="222"/>
      <c r="L197" s="222" t="s">
        <v>1814</v>
      </c>
      <c r="M197" s="224">
        <v>0</v>
      </c>
      <c r="N197" s="224">
        <v>800000</v>
      </c>
      <c r="O197" s="224">
        <v>0</v>
      </c>
      <c r="P197" s="224">
        <v>0</v>
      </c>
      <c r="Q197" s="224">
        <v>0</v>
      </c>
      <c r="R197" s="224">
        <v>0</v>
      </c>
      <c r="S197" s="224">
        <v>0</v>
      </c>
      <c r="T197" s="237"/>
      <c r="U197" s="237"/>
      <c r="V197" s="237"/>
      <c r="W197" s="237"/>
      <c r="X197" s="237"/>
      <c r="Y197" s="237"/>
      <c r="Z197" s="223" t="s">
        <v>1239</v>
      </c>
      <c r="AA197" s="657"/>
      <c r="AB197" s="234"/>
    </row>
    <row r="198" spans="1:30" s="8" customFormat="1" ht="27" customHeight="1">
      <c r="A198" s="711">
        <v>1</v>
      </c>
      <c r="B198" s="222" t="s">
        <v>1326</v>
      </c>
      <c r="C198" s="615" t="s">
        <v>1994</v>
      </c>
      <c r="D198" s="222" t="s">
        <v>22</v>
      </c>
      <c r="E198" s="222"/>
      <c r="F198" s="222" t="s">
        <v>17</v>
      </c>
      <c r="G198" s="222"/>
      <c r="H198" s="744">
        <v>697500</v>
      </c>
      <c r="I198" s="615" t="s">
        <v>1382</v>
      </c>
      <c r="J198" s="615">
        <v>2021</v>
      </c>
      <c r="K198" s="615">
        <v>2026</v>
      </c>
      <c r="L198" s="222" t="s">
        <v>1416</v>
      </c>
      <c r="M198" s="224">
        <v>120500</v>
      </c>
      <c r="N198" s="224">
        <v>0</v>
      </c>
      <c r="O198" s="224">
        <v>571000</v>
      </c>
      <c r="P198" s="224">
        <v>0</v>
      </c>
      <c r="Q198" s="224">
        <v>0</v>
      </c>
      <c r="R198" s="224">
        <v>6000</v>
      </c>
      <c r="S198" s="233"/>
      <c r="T198" s="237"/>
      <c r="U198" s="237"/>
      <c r="V198" s="237"/>
      <c r="W198" s="237"/>
      <c r="X198" s="237"/>
      <c r="Y198" s="237"/>
      <c r="Z198" s="223" t="s">
        <v>1244</v>
      </c>
      <c r="AA198" s="657"/>
      <c r="AB198" s="234"/>
      <c r="AC198" s="211"/>
      <c r="AD198" s="211"/>
    </row>
    <row r="199" spans="1:30" s="8" customFormat="1" ht="27" customHeight="1">
      <c r="A199" s="626"/>
      <c r="B199" s="222" t="s">
        <v>1326</v>
      </c>
      <c r="C199" s="222" t="s">
        <v>1309</v>
      </c>
      <c r="D199" s="222" t="s">
        <v>22</v>
      </c>
      <c r="E199" s="222"/>
      <c r="F199" s="222" t="s">
        <v>17</v>
      </c>
      <c r="G199" s="222"/>
      <c r="H199" s="603">
        <v>600000</v>
      </c>
      <c r="I199" s="222" t="s">
        <v>18</v>
      </c>
      <c r="J199" s="222">
        <v>2022</v>
      </c>
      <c r="K199" s="222"/>
      <c r="L199" s="222" t="s">
        <v>1814</v>
      </c>
      <c r="M199" s="224">
        <v>0</v>
      </c>
      <c r="N199" s="224">
        <v>600000</v>
      </c>
      <c r="O199" s="224">
        <v>0</v>
      </c>
      <c r="P199" s="224">
        <v>0</v>
      </c>
      <c r="Q199" s="224">
        <v>0</v>
      </c>
      <c r="R199" s="224">
        <v>0</v>
      </c>
      <c r="S199" s="224">
        <v>0</v>
      </c>
      <c r="T199" s="237"/>
      <c r="U199" s="237"/>
      <c r="V199" s="237"/>
      <c r="W199" s="237"/>
      <c r="X199" s="237"/>
      <c r="Y199" s="237"/>
      <c r="Z199" s="223" t="s">
        <v>1239</v>
      </c>
      <c r="AA199" s="657"/>
      <c r="AB199" s="234"/>
      <c r="AC199" s="211"/>
      <c r="AD199" s="211"/>
    </row>
    <row r="200" spans="1:30" s="8" customFormat="1" ht="27" customHeight="1">
      <c r="A200" s="626"/>
      <c r="B200" s="222" t="s">
        <v>1326</v>
      </c>
      <c r="C200" s="222" t="s">
        <v>1299</v>
      </c>
      <c r="D200" s="222" t="s">
        <v>22</v>
      </c>
      <c r="E200" s="222"/>
      <c r="F200" s="222" t="s">
        <v>17</v>
      </c>
      <c r="G200" s="222"/>
      <c r="H200" s="603">
        <v>526569</v>
      </c>
      <c r="I200" s="222" t="s">
        <v>18</v>
      </c>
      <c r="J200" s="222">
        <v>2022</v>
      </c>
      <c r="K200" s="222"/>
      <c r="L200" s="222" t="s">
        <v>1814</v>
      </c>
      <c r="M200" s="224">
        <v>0</v>
      </c>
      <c r="N200" s="224">
        <v>526569</v>
      </c>
      <c r="O200" s="224">
        <v>0</v>
      </c>
      <c r="P200" s="224">
        <v>0</v>
      </c>
      <c r="Q200" s="224">
        <v>0</v>
      </c>
      <c r="R200" s="224">
        <v>0</v>
      </c>
      <c r="S200" s="224">
        <v>0</v>
      </c>
      <c r="T200" s="237"/>
      <c r="U200" s="237"/>
      <c r="V200" s="237"/>
      <c r="W200" s="237"/>
      <c r="X200" s="237"/>
      <c r="Y200" s="237"/>
      <c r="Z200" s="223" t="s">
        <v>1239</v>
      </c>
      <c r="AA200" s="657"/>
      <c r="AB200" s="234"/>
      <c r="AC200" s="211"/>
      <c r="AD200" s="211"/>
    </row>
    <row r="201" spans="1:30" s="8" customFormat="1" ht="27" customHeight="1">
      <c r="A201" s="711"/>
      <c r="B201" s="222" t="s">
        <v>1326</v>
      </c>
      <c r="C201" s="615" t="s">
        <v>1315</v>
      </c>
      <c r="D201" s="222" t="s">
        <v>22</v>
      </c>
      <c r="E201" s="222"/>
      <c r="F201" s="222" t="s">
        <v>17</v>
      </c>
      <c r="G201" s="222"/>
      <c r="H201" s="744">
        <v>399600</v>
      </c>
      <c r="I201" s="615" t="s">
        <v>1382</v>
      </c>
      <c r="J201" s="615">
        <v>2022</v>
      </c>
      <c r="K201" s="615">
        <v>2022</v>
      </c>
      <c r="L201" s="222" t="s">
        <v>1416</v>
      </c>
      <c r="M201" s="224">
        <v>0</v>
      </c>
      <c r="N201" s="224">
        <v>399600</v>
      </c>
      <c r="O201" s="224">
        <v>0</v>
      </c>
      <c r="P201" s="224">
        <v>0</v>
      </c>
      <c r="Q201" s="224">
        <v>0</v>
      </c>
      <c r="R201" s="224">
        <v>0</v>
      </c>
      <c r="S201" s="233"/>
      <c r="T201" s="237"/>
      <c r="U201" s="237"/>
      <c r="V201" s="237"/>
      <c r="W201" s="237"/>
      <c r="X201" s="237"/>
      <c r="Y201" s="237"/>
      <c r="Z201" s="223" t="s">
        <v>1244</v>
      </c>
      <c r="AA201" s="657"/>
      <c r="AB201" s="234"/>
      <c r="AC201" s="211"/>
      <c r="AD201" s="211"/>
    </row>
    <row r="202" spans="1:30" s="8" customFormat="1" ht="27" customHeight="1">
      <c r="A202" s="626"/>
      <c r="B202" s="222" t="s">
        <v>1326</v>
      </c>
      <c r="C202" s="222" t="s">
        <v>1311</v>
      </c>
      <c r="D202" s="222" t="s">
        <v>22</v>
      </c>
      <c r="E202" s="222"/>
      <c r="F202" s="222" t="s">
        <v>17</v>
      </c>
      <c r="G202" s="222"/>
      <c r="H202" s="603">
        <v>392624</v>
      </c>
      <c r="I202" s="222" t="s">
        <v>18</v>
      </c>
      <c r="J202" s="222">
        <v>2022</v>
      </c>
      <c r="K202" s="222"/>
      <c r="L202" s="222" t="s">
        <v>1813</v>
      </c>
      <c r="M202" s="224">
        <v>0</v>
      </c>
      <c r="N202" s="224">
        <v>392624</v>
      </c>
      <c r="O202" s="224">
        <v>0</v>
      </c>
      <c r="P202" s="224">
        <v>0</v>
      </c>
      <c r="Q202" s="224">
        <v>0</v>
      </c>
      <c r="R202" s="224">
        <v>0</v>
      </c>
      <c r="S202" s="224">
        <v>0</v>
      </c>
      <c r="T202" s="237"/>
      <c r="U202" s="237"/>
      <c r="V202" s="237"/>
      <c r="W202" s="237"/>
      <c r="X202" s="237"/>
      <c r="Y202" s="237"/>
      <c r="Z202" s="223" t="s">
        <v>1239</v>
      </c>
      <c r="AA202" s="657"/>
      <c r="AB202" s="234"/>
      <c r="AC202" s="211"/>
      <c r="AD202" s="211"/>
    </row>
    <row r="203" spans="1:30" s="8" customFormat="1" ht="27" customHeight="1">
      <c r="A203" s="711">
        <v>1</v>
      </c>
      <c r="B203" s="222" t="s">
        <v>1326</v>
      </c>
      <c r="C203" s="615" t="s">
        <v>1997</v>
      </c>
      <c r="D203" s="222" t="s">
        <v>22</v>
      </c>
      <c r="E203" s="222"/>
      <c r="F203" s="222" t="s">
        <v>17</v>
      </c>
      <c r="G203" s="222"/>
      <c r="H203" s="744">
        <v>384886.43999999994</v>
      </c>
      <c r="I203" s="615" t="s">
        <v>1382</v>
      </c>
      <c r="J203" s="615">
        <v>2021</v>
      </c>
      <c r="K203" s="615">
        <v>2026</v>
      </c>
      <c r="L203" s="222" t="s">
        <v>1416</v>
      </c>
      <c r="M203" s="224">
        <v>131883.14000000001</v>
      </c>
      <c r="N203" s="224">
        <v>50600.659999999996</v>
      </c>
      <c r="O203" s="224">
        <v>50600.659999999996</v>
      </c>
      <c r="P203" s="224">
        <v>50600.659999999996</v>
      </c>
      <c r="Q203" s="224">
        <v>50600.659999999996</v>
      </c>
      <c r="R203" s="224">
        <v>50600.659999999996</v>
      </c>
      <c r="S203" s="233"/>
      <c r="T203" s="237"/>
      <c r="U203" s="237"/>
      <c r="V203" s="237"/>
      <c r="W203" s="237"/>
      <c r="X203" s="237"/>
      <c r="Y203" s="237"/>
      <c r="Z203" s="223" t="s">
        <v>1244</v>
      </c>
      <c r="AA203" s="657"/>
      <c r="AB203" s="234"/>
      <c r="AC203" s="211"/>
      <c r="AD203" s="211"/>
    </row>
    <row r="204" spans="1:30" s="8" customFormat="1" ht="27" customHeight="1">
      <c r="A204" s="626"/>
      <c r="B204" s="222" t="s">
        <v>1326</v>
      </c>
      <c r="C204" s="222" t="s">
        <v>1272</v>
      </c>
      <c r="D204" s="222" t="s">
        <v>22</v>
      </c>
      <c r="E204" s="222"/>
      <c r="F204" s="222" t="s">
        <v>17</v>
      </c>
      <c r="G204" s="222"/>
      <c r="H204" s="603">
        <v>350400</v>
      </c>
      <c r="I204" s="222" t="s">
        <v>18</v>
      </c>
      <c r="J204" s="222">
        <v>2022</v>
      </c>
      <c r="K204" s="222"/>
      <c r="L204" s="222" t="s">
        <v>1813</v>
      </c>
      <c r="M204" s="224">
        <v>0</v>
      </c>
      <c r="N204" s="224">
        <v>350400</v>
      </c>
      <c r="O204" s="224">
        <v>0</v>
      </c>
      <c r="P204" s="224">
        <v>0</v>
      </c>
      <c r="Q204" s="224">
        <v>0</v>
      </c>
      <c r="R204" s="224">
        <v>0</v>
      </c>
      <c r="S204" s="224">
        <v>0</v>
      </c>
      <c r="T204" s="237"/>
      <c r="U204" s="237"/>
      <c r="V204" s="237"/>
      <c r="W204" s="237"/>
      <c r="X204" s="237"/>
      <c r="Y204" s="237"/>
      <c r="Z204" s="223" t="s">
        <v>1239</v>
      </c>
      <c r="AA204" s="657"/>
      <c r="AB204" s="234"/>
      <c r="AC204" s="211"/>
      <c r="AD204" s="211"/>
    </row>
    <row r="205" spans="1:30" s="8" customFormat="1" ht="27" customHeight="1">
      <c r="A205" s="626"/>
      <c r="B205" s="222" t="s">
        <v>1326</v>
      </c>
      <c r="C205" s="222" t="s">
        <v>1292</v>
      </c>
      <c r="D205" s="222" t="s">
        <v>22</v>
      </c>
      <c r="E205" s="222"/>
      <c r="F205" s="222" t="s">
        <v>17</v>
      </c>
      <c r="G205" s="222"/>
      <c r="H205" s="603">
        <v>290000</v>
      </c>
      <c r="I205" s="222" t="s">
        <v>18</v>
      </c>
      <c r="J205" s="222">
        <v>2022</v>
      </c>
      <c r="K205" s="222"/>
      <c r="L205" s="222" t="s">
        <v>1814</v>
      </c>
      <c r="M205" s="224">
        <v>0</v>
      </c>
      <c r="N205" s="224">
        <v>290000</v>
      </c>
      <c r="O205" s="224">
        <v>0</v>
      </c>
      <c r="P205" s="224">
        <v>0</v>
      </c>
      <c r="Q205" s="224">
        <v>0</v>
      </c>
      <c r="R205" s="224">
        <v>0</v>
      </c>
      <c r="S205" s="224">
        <v>0</v>
      </c>
      <c r="T205" s="237"/>
      <c r="U205" s="237"/>
      <c r="V205" s="237"/>
      <c r="W205" s="237"/>
      <c r="X205" s="237"/>
      <c r="Y205" s="237"/>
      <c r="Z205" s="223" t="s">
        <v>1239</v>
      </c>
      <c r="AA205" s="657"/>
      <c r="AB205" s="234"/>
      <c r="AC205" s="211"/>
      <c r="AD205" s="211"/>
    </row>
    <row r="206" spans="1:30" s="8" customFormat="1" ht="27" customHeight="1">
      <c r="A206" s="626"/>
      <c r="B206" s="222" t="s">
        <v>1326</v>
      </c>
      <c r="C206" s="222" t="s">
        <v>1271</v>
      </c>
      <c r="D206" s="222" t="s">
        <v>22</v>
      </c>
      <c r="E206" s="222"/>
      <c r="F206" s="222" t="s">
        <v>17</v>
      </c>
      <c r="G206" s="222"/>
      <c r="H206" s="603">
        <v>280320</v>
      </c>
      <c r="I206" s="222" t="s">
        <v>18</v>
      </c>
      <c r="J206" s="222">
        <v>2022</v>
      </c>
      <c r="K206" s="222"/>
      <c r="L206" s="222" t="s">
        <v>1813</v>
      </c>
      <c r="M206" s="224">
        <v>0</v>
      </c>
      <c r="N206" s="224">
        <v>280320</v>
      </c>
      <c r="O206" s="224">
        <v>0</v>
      </c>
      <c r="P206" s="224">
        <v>0</v>
      </c>
      <c r="Q206" s="224">
        <v>0</v>
      </c>
      <c r="R206" s="224">
        <v>0</v>
      </c>
      <c r="S206" s="224">
        <v>0</v>
      </c>
      <c r="T206" s="237"/>
      <c r="U206" s="237"/>
      <c r="V206" s="237"/>
      <c r="W206" s="237"/>
      <c r="X206" s="237"/>
      <c r="Y206" s="237"/>
      <c r="Z206" s="223" t="s">
        <v>1239</v>
      </c>
      <c r="AA206" s="657"/>
      <c r="AB206" s="234"/>
      <c r="AC206" s="211"/>
      <c r="AD206" s="211"/>
    </row>
    <row r="207" spans="1:30" s="8" customFormat="1" ht="27" customHeight="1">
      <c r="A207" s="626"/>
      <c r="B207" s="222" t="s">
        <v>1326</v>
      </c>
      <c r="C207" s="222" t="s">
        <v>1295</v>
      </c>
      <c r="D207" s="222" t="s">
        <v>22</v>
      </c>
      <c r="E207" s="222"/>
      <c r="F207" s="222" t="s">
        <v>17</v>
      </c>
      <c r="G207" s="222"/>
      <c r="H207" s="603">
        <v>280000</v>
      </c>
      <c r="I207" s="222" t="s">
        <v>18</v>
      </c>
      <c r="J207" s="222">
        <v>2022</v>
      </c>
      <c r="K207" s="222"/>
      <c r="L207" s="222" t="s">
        <v>1814</v>
      </c>
      <c r="M207" s="224">
        <v>0</v>
      </c>
      <c r="N207" s="224">
        <v>280000</v>
      </c>
      <c r="O207" s="224">
        <v>0</v>
      </c>
      <c r="P207" s="224">
        <v>0</v>
      </c>
      <c r="Q207" s="224">
        <v>0</v>
      </c>
      <c r="R207" s="224">
        <v>0</v>
      </c>
      <c r="S207" s="224">
        <v>0</v>
      </c>
      <c r="T207" s="237"/>
      <c r="U207" s="237"/>
      <c r="V207" s="237"/>
      <c r="W207" s="237"/>
      <c r="X207" s="237"/>
      <c r="Y207" s="237"/>
      <c r="Z207" s="223" t="s">
        <v>1239</v>
      </c>
      <c r="AA207" s="657"/>
      <c r="AB207" s="234"/>
      <c r="AC207" s="211"/>
      <c r="AD207" s="211"/>
    </row>
    <row r="208" spans="1:30" s="8" customFormat="1" ht="27" customHeight="1">
      <c r="A208" s="626"/>
      <c r="B208" s="222" t="s">
        <v>1326</v>
      </c>
      <c r="C208" s="222" t="s">
        <v>1297</v>
      </c>
      <c r="D208" s="222" t="s">
        <v>22</v>
      </c>
      <c r="E208" s="222"/>
      <c r="F208" s="222" t="s">
        <v>17</v>
      </c>
      <c r="G208" s="222"/>
      <c r="H208" s="603">
        <v>268000</v>
      </c>
      <c r="I208" s="222" t="s">
        <v>18</v>
      </c>
      <c r="J208" s="222">
        <v>2022</v>
      </c>
      <c r="K208" s="222"/>
      <c r="L208" s="222" t="s">
        <v>1814</v>
      </c>
      <c r="M208" s="224">
        <v>0</v>
      </c>
      <c r="N208" s="224">
        <v>268000</v>
      </c>
      <c r="O208" s="224">
        <v>0</v>
      </c>
      <c r="P208" s="224">
        <v>0</v>
      </c>
      <c r="Q208" s="224">
        <v>0</v>
      </c>
      <c r="R208" s="224">
        <v>0</v>
      </c>
      <c r="S208" s="224">
        <v>0</v>
      </c>
      <c r="T208" s="237"/>
      <c r="U208" s="237"/>
      <c r="V208" s="237"/>
      <c r="W208" s="237"/>
      <c r="X208" s="237"/>
      <c r="Y208" s="237"/>
      <c r="Z208" s="223" t="s">
        <v>1239</v>
      </c>
      <c r="AA208" s="657"/>
      <c r="AB208" s="234"/>
      <c r="AC208" s="211"/>
      <c r="AD208" s="211"/>
    </row>
    <row r="209" spans="1:30" s="8" customFormat="1" ht="27" customHeight="1">
      <c r="A209" s="626"/>
      <c r="B209" s="222" t="s">
        <v>1326</v>
      </c>
      <c r="C209" s="222" t="s">
        <v>1298</v>
      </c>
      <c r="D209" s="222" t="s">
        <v>22</v>
      </c>
      <c r="E209" s="222"/>
      <c r="F209" s="222" t="s">
        <v>17</v>
      </c>
      <c r="G209" s="222"/>
      <c r="H209" s="603">
        <v>259000</v>
      </c>
      <c r="I209" s="222" t="s">
        <v>18</v>
      </c>
      <c r="J209" s="222">
        <v>2022</v>
      </c>
      <c r="K209" s="222"/>
      <c r="L209" s="222" t="s">
        <v>1814</v>
      </c>
      <c r="M209" s="224">
        <v>0</v>
      </c>
      <c r="N209" s="224">
        <v>259000</v>
      </c>
      <c r="O209" s="224">
        <v>0</v>
      </c>
      <c r="P209" s="224">
        <v>0</v>
      </c>
      <c r="Q209" s="224">
        <v>0</v>
      </c>
      <c r="R209" s="224">
        <v>0</v>
      </c>
      <c r="S209" s="224">
        <v>0</v>
      </c>
      <c r="T209" s="237"/>
      <c r="U209" s="237"/>
      <c r="V209" s="237"/>
      <c r="W209" s="237"/>
      <c r="X209" s="237"/>
      <c r="Y209" s="237"/>
      <c r="Z209" s="223" t="s">
        <v>1239</v>
      </c>
      <c r="AA209" s="657"/>
      <c r="AB209" s="234"/>
      <c r="AC209" s="211"/>
      <c r="AD209" s="211"/>
    </row>
    <row r="210" spans="1:30" s="8" customFormat="1" ht="27" customHeight="1">
      <c r="A210" s="626"/>
      <c r="B210" s="222" t="s">
        <v>1326</v>
      </c>
      <c r="C210" s="222" t="s">
        <v>1307</v>
      </c>
      <c r="D210" s="222" t="s">
        <v>22</v>
      </c>
      <c r="E210" s="222"/>
      <c r="F210" s="222" t="s">
        <v>17</v>
      </c>
      <c r="G210" s="222"/>
      <c r="H210" s="603">
        <v>250000</v>
      </c>
      <c r="I210" s="222" t="s">
        <v>18</v>
      </c>
      <c r="J210" s="222">
        <v>2022</v>
      </c>
      <c r="K210" s="222"/>
      <c r="L210" s="222" t="s">
        <v>1813</v>
      </c>
      <c r="M210" s="224">
        <v>0</v>
      </c>
      <c r="N210" s="224">
        <v>250000</v>
      </c>
      <c r="O210" s="224">
        <v>0</v>
      </c>
      <c r="P210" s="224">
        <v>0</v>
      </c>
      <c r="Q210" s="224">
        <v>0</v>
      </c>
      <c r="R210" s="224">
        <v>0</v>
      </c>
      <c r="S210" s="224">
        <v>0</v>
      </c>
      <c r="T210" s="237"/>
      <c r="U210" s="237"/>
      <c r="V210" s="237"/>
      <c r="W210" s="237"/>
      <c r="X210" s="237"/>
      <c r="Y210" s="237"/>
      <c r="Z210" s="223" t="s">
        <v>1239</v>
      </c>
      <c r="AA210" s="657"/>
      <c r="AB210" s="234"/>
      <c r="AC210" s="211"/>
      <c r="AD210" s="211"/>
    </row>
    <row r="211" spans="1:30" s="8" customFormat="1" ht="27" customHeight="1">
      <c r="A211" s="626"/>
      <c r="B211" s="222" t="s">
        <v>1326</v>
      </c>
      <c r="C211" s="222" t="s">
        <v>1296</v>
      </c>
      <c r="D211" s="222" t="s">
        <v>22</v>
      </c>
      <c r="E211" s="222"/>
      <c r="F211" s="222" t="s">
        <v>17</v>
      </c>
      <c r="G211" s="222"/>
      <c r="H211" s="603">
        <v>241200</v>
      </c>
      <c r="I211" s="222" t="s">
        <v>18</v>
      </c>
      <c r="J211" s="222">
        <v>2022</v>
      </c>
      <c r="K211" s="222"/>
      <c r="L211" s="222" t="s">
        <v>1814</v>
      </c>
      <c r="M211" s="224">
        <v>0</v>
      </c>
      <c r="N211" s="224">
        <v>241200</v>
      </c>
      <c r="O211" s="224">
        <v>0</v>
      </c>
      <c r="P211" s="224">
        <v>0</v>
      </c>
      <c r="Q211" s="224">
        <v>0</v>
      </c>
      <c r="R211" s="224">
        <v>0</v>
      </c>
      <c r="S211" s="224">
        <v>0</v>
      </c>
      <c r="T211" s="237"/>
      <c r="U211" s="237"/>
      <c r="V211" s="237"/>
      <c r="W211" s="237"/>
      <c r="X211" s="237"/>
      <c r="Y211" s="237"/>
      <c r="Z211" s="223" t="s">
        <v>1239</v>
      </c>
      <c r="AA211" s="657"/>
      <c r="AB211" s="234"/>
      <c r="AC211" s="211"/>
      <c r="AD211" s="211"/>
    </row>
    <row r="212" spans="1:30" s="8" customFormat="1" ht="27" customHeight="1">
      <c r="A212" s="717"/>
      <c r="B212" s="219" t="s">
        <v>1326</v>
      </c>
      <c r="C212" s="219" t="s">
        <v>1909</v>
      </c>
      <c r="D212" s="219" t="s">
        <v>22</v>
      </c>
      <c r="E212" s="219"/>
      <c r="F212" s="219" t="s">
        <v>17</v>
      </c>
      <c r="G212" s="219"/>
      <c r="H212" s="730">
        <v>240000</v>
      </c>
      <c r="I212" s="220" t="s">
        <v>1382</v>
      </c>
      <c r="J212" s="219">
        <v>2022</v>
      </c>
      <c r="K212" s="219">
        <v>2022</v>
      </c>
      <c r="L212" s="219" t="s">
        <v>1416</v>
      </c>
      <c r="M212" s="221">
        <v>0</v>
      </c>
      <c r="N212" s="221">
        <v>240000</v>
      </c>
      <c r="O212" s="221"/>
      <c r="P212" s="221"/>
      <c r="Q212" s="221"/>
      <c r="R212" s="221"/>
      <c r="S212" s="680"/>
      <c r="T212" s="219"/>
      <c r="U212" s="219"/>
      <c r="V212" s="219"/>
      <c r="W212" s="219"/>
      <c r="X212" s="219"/>
      <c r="Y212" s="219"/>
      <c r="Z212" s="220" t="s">
        <v>1244</v>
      </c>
      <c r="AA212" s="640"/>
      <c r="AB212" s="234"/>
      <c r="AC212" s="211"/>
      <c r="AD212" s="211"/>
    </row>
    <row r="213" spans="1:30" s="8" customFormat="1" ht="27" customHeight="1">
      <c r="A213" s="626"/>
      <c r="B213" s="222" t="s">
        <v>1326</v>
      </c>
      <c r="C213" s="222" t="s">
        <v>1291</v>
      </c>
      <c r="D213" s="222" t="s">
        <v>22</v>
      </c>
      <c r="E213" s="222"/>
      <c r="F213" s="222" t="s">
        <v>17</v>
      </c>
      <c r="G213" s="222"/>
      <c r="H213" s="603">
        <v>240000</v>
      </c>
      <c r="I213" s="222" t="s">
        <v>18</v>
      </c>
      <c r="J213" s="222">
        <v>2022</v>
      </c>
      <c r="K213" s="222"/>
      <c r="L213" s="222" t="s">
        <v>1814</v>
      </c>
      <c r="M213" s="224">
        <v>0</v>
      </c>
      <c r="N213" s="224">
        <v>240000</v>
      </c>
      <c r="O213" s="224">
        <v>0</v>
      </c>
      <c r="P213" s="224">
        <v>0</v>
      </c>
      <c r="Q213" s="224">
        <v>0</v>
      </c>
      <c r="R213" s="224">
        <v>0</v>
      </c>
      <c r="S213" s="224">
        <v>0</v>
      </c>
      <c r="T213" s="237"/>
      <c r="U213" s="237"/>
      <c r="V213" s="237"/>
      <c r="W213" s="237"/>
      <c r="X213" s="237"/>
      <c r="Y213" s="237"/>
      <c r="Z213" s="223" t="s">
        <v>1239</v>
      </c>
      <c r="AA213" s="657"/>
      <c r="AB213" s="234"/>
      <c r="AC213" s="211"/>
      <c r="AD213" s="211"/>
    </row>
    <row r="214" spans="1:30" s="8" customFormat="1" ht="27" customHeight="1">
      <c r="A214" s="626"/>
      <c r="B214" s="222" t="s">
        <v>1326</v>
      </c>
      <c r="C214" s="222" t="s">
        <v>1270</v>
      </c>
      <c r="D214" s="222" t="s">
        <v>22</v>
      </c>
      <c r="E214" s="222"/>
      <c r="F214" s="222" t="s">
        <v>17</v>
      </c>
      <c r="G214" s="222"/>
      <c r="H214" s="603">
        <v>219000</v>
      </c>
      <c r="I214" s="222" t="s">
        <v>18</v>
      </c>
      <c r="J214" s="222">
        <v>2022</v>
      </c>
      <c r="K214" s="222"/>
      <c r="L214" s="222" t="s">
        <v>1813</v>
      </c>
      <c r="M214" s="224">
        <v>0</v>
      </c>
      <c r="N214" s="224">
        <v>219000</v>
      </c>
      <c r="O214" s="224">
        <v>0</v>
      </c>
      <c r="P214" s="224">
        <v>0</v>
      </c>
      <c r="Q214" s="224">
        <v>0</v>
      </c>
      <c r="R214" s="224">
        <v>0</v>
      </c>
      <c r="S214" s="224">
        <v>0</v>
      </c>
      <c r="T214" s="237"/>
      <c r="U214" s="237"/>
      <c r="V214" s="237"/>
      <c r="W214" s="237"/>
      <c r="X214" s="237"/>
      <c r="Y214" s="237"/>
      <c r="Z214" s="223" t="s">
        <v>1239</v>
      </c>
      <c r="AA214" s="657"/>
      <c r="AB214" s="234"/>
      <c r="AC214" s="211"/>
      <c r="AD214" s="211"/>
    </row>
    <row r="215" spans="1:30" s="8" customFormat="1" ht="27" customHeight="1">
      <c r="A215" s="626"/>
      <c r="B215" s="222" t="s">
        <v>1326</v>
      </c>
      <c r="C215" s="222" t="s">
        <v>1277</v>
      </c>
      <c r="D215" s="222" t="s">
        <v>22</v>
      </c>
      <c r="E215" s="222"/>
      <c r="F215" s="222" t="s">
        <v>17</v>
      </c>
      <c r="G215" s="222"/>
      <c r="H215" s="603">
        <v>200000</v>
      </c>
      <c r="I215" s="222" t="s">
        <v>18</v>
      </c>
      <c r="J215" s="222">
        <v>2022</v>
      </c>
      <c r="K215" s="222"/>
      <c r="L215" s="222" t="s">
        <v>1813</v>
      </c>
      <c r="M215" s="224">
        <v>0</v>
      </c>
      <c r="N215" s="224">
        <v>200000</v>
      </c>
      <c r="O215" s="224">
        <v>0</v>
      </c>
      <c r="P215" s="224">
        <v>0</v>
      </c>
      <c r="Q215" s="224">
        <v>0</v>
      </c>
      <c r="R215" s="224">
        <v>0</v>
      </c>
      <c r="S215" s="224">
        <v>0</v>
      </c>
      <c r="T215" s="237"/>
      <c r="U215" s="237"/>
      <c r="V215" s="237"/>
      <c r="W215" s="237"/>
      <c r="X215" s="237"/>
      <c r="Y215" s="237"/>
      <c r="Z215" s="223" t="s">
        <v>1239</v>
      </c>
      <c r="AA215" s="657"/>
      <c r="AB215" s="234"/>
      <c r="AC215" s="211"/>
      <c r="AD215" s="211"/>
    </row>
    <row r="216" spans="1:30" s="8" customFormat="1" ht="27" customHeight="1">
      <c r="A216" s="626"/>
      <c r="B216" s="222" t="s">
        <v>1326</v>
      </c>
      <c r="C216" s="222" t="s">
        <v>1305</v>
      </c>
      <c r="D216" s="222" t="s">
        <v>22</v>
      </c>
      <c r="E216" s="222"/>
      <c r="F216" s="222" t="s">
        <v>17</v>
      </c>
      <c r="G216" s="222"/>
      <c r="H216" s="603">
        <v>198000</v>
      </c>
      <c r="I216" s="222" t="s">
        <v>18</v>
      </c>
      <c r="J216" s="222">
        <v>2022</v>
      </c>
      <c r="K216" s="222"/>
      <c r="L216" s="222" t="s">
        <v>1813</v>
      </c>
      <c r="M216" s="224">
        <v>0</v>
      </c>
      <c r="N216" s="224">
        <v>198000</v>
      </c>
      <c r="O216" s="224">
        <v>0</v>
      </c>
      <c r="P216" s="224">
        <v>0</v>
      </c>
      <c r="Q216" s="224">
        <v>0</v>
      </c>
      <c r="R216" s="224">
        <v>0</v>
      </c>
      <c r="S216" s="224">
        <v>0</v>
      </c>
      <c r="T216" s="237"/>
      <c r="U216" s="237"/>
      <c r="V216" s="237"/>
      <c r="W216" s="237"/>
      <c r="X216" s="237"/>
      <c r="Y216" s="237"/>
      <c r="Z216" s="223" t="s">
        <v>1239</v>
      </c>
      <c r="AA216" s="657"/>
      <c r="AB216" s="234"/>
      <c r="AC216" s="211"/>
      <c r="AD216" s="211"/>
    </row>
    <row r="217" spans="1:30" s="8" customFormat="1" ht="27" customHeight="1">
      <c r="A217" s="626"/>
      <c r="B217" s="222" t="s">
        <v>1326</v>
      </c>
      <c r="C217" s="222" t="s">
        <v>1290</v>
      </c>
      <c r="D217" s="222" t="s">
        <v>22</v>
      </c>
      <c r="E217" s="222"/>
      <c r="F217" s="222" t="s">
        <v>17</v>
      </c>
      <c r="G217" s="222"/>
      <c r="H217" s="603">
        <v>195000</v>
      </c>
      <c r="I217" s="222" t="s">
        <v>18</v>
      </c>
      <c r="J217" s="222">
        <v>2022</v>
      </c>
      <c r="K217" s="222"/>
      <c r="L217" s="222" t="s">
        <v>1814</v>
      </c>
      <c r="M217" s="224">
        <v>0</v>
      </c>
      <c r="N217" s="224">
        <v>195000</v>
      </c>
      <c r="O217" s="224">
        <v>0</v>
      </c>
      <c r="P217" s="224">
        <v>0</v>
      </c>
      <c r="Q217" s="224">
        <v>0</v>
      </c>
      <c r="R217" s="224">
        <v>0</v>
      </c>
      <c r="S217" s="224">
        <v>0</v>
      </c>
      <c r="T217" s="237"/>
      <c r="U217" s="237"/>
      <c r="V217" s="237"/>
      <c r="W217" s="237"/>
      <c r="X217" s="237"/>
      <c r="Y217" s="237"/>
      <c r="Z217" s="223" t="s">
        <v>1239</v>
      </c>
      <c r="AA217" s="657"/>
      <c r="AB217" s="234"/>
      <c r="AC217" s="211"/>
      <c r="AD217" s="211"/>
    </row>
    <row r="218" spans="1:30" s="8" customFormat="1" ht="27" customHeight="1">
      <c r="A218" s="626"/>
      <c r="B218" s="222" t="s">
        <v>1326</v>
      </c>
      <c r="C218" s="222" t="s">
        <v>1288</v>
      </c>
      <c r="D218" s="222" t="s">
        <v>22</v>
      </c>
      <c r="E218" s="222"/>
      <c r="F218" s="222" t="s">
        <v>17</v>
      </c>
      <c r="G218" s="222"/>
      <c r="H218" s="603">
        <v>188000</v>
      </c>
      <c r="I218" s="222" t="s">
        <v>18</v>
      </c>
      <c r="J218" s="222">
        <v>2022</v>
      </c>
      <c r="K218" s="222"/>
      <c r="L218" s="222" t="s">
        <v>1814</v>
      </c>
      <c r="M218" s="224">
        <v>0</v>
      </c>
      <c r="N218" s="224">
        <v>188000</v>
      </c>
      <c r="O218" s="224">
        <v>0</v>
      </c>
      <c r="P218" s="224">
        <v>0</v>
      </c>
      <c r="Q218" s="224">
        <v>0</v>
      </c>
      <c r="R218" s="224">
        <v>0</v>
      </c>
      <c r="S218" s="224">
        <v>0</v>
      </c>
      <c r="T218" s="237"/>
      <c r="U218" s="237"/>
      <c r="V218" s="237"/>
      <c r="W218" s="237"/>
      <c r="X218" s="237"/>
      <c r="Y218" s="237"/>
      <c r="Z218" s="223" t="s">
        <v>1239</v>
      </c>
      <c r="AA218" s="657"/>
      <c r="AB218" s="234"/>
      <c r="AC218" s="211"/>
      <c r="AD218" s="211"/>
    </row>
    <row r="219" spans="1:30" s="8" customFormat="1" ht="27" customHeight="1">
      <c r="A219" s="626"/>
      <c r="B219" s="222" t="s">
        <v>1326</v>
      </c>
      <c r="C219" s="222" t="s">
        <v>1283</v>
      </c>
      <c r="D219" s="222" t="s">
        <v>22</v>
      </c>
      <c r="E219" s="222"/>
      <c r="F219" s="222" t="s">
        <v>17</v>
      </c>
      <c r="G219" s="222"/>
      <c r="H219" s="603">
        <v>180000</v>
      </c>
      <c r="I219" s="222" t="s">
        <v>18</v>
      </c>
      <c r="J219" s="222">
        <v>2022</v>
      </c>
      <c r="K219" s="222"/>
      <c r="L219" s="222" t="s">
        <v>1813</v>
      </c>
      <c r="M219" s="224">
        <v>0</v>
      </c>
      <c r="N219" s="224">
        <v>180000</v>
      </c>
      <c r="O219" s="224">
        <v>0</v>
      </c>
      <c r="P219" s="224">
        <v>0</v>
      </c>
      <c r="Q219" s="224">
        <v>0</v>
      </c>
      <c r="R219" s="224">
        <v>0</v>
      </c>
      <c r="S219" s="224">
        <v>0</v>
      </c>
      <c r="T219" s="237"/>
      <c r="U219" s="237"/>
      <c r="V219" s="237"/>
      <c r="W219" s="237"/>
      <c r="X219" s="237"/>
      <c r="Y219" s="237"/>
      <c r="Z219" s="223" t="s">
        <v>1239</v>
      </c>
      <c r="AA219" s="657"/>
      <c r="AB219" s="234"/>
      <c r="AC219" s="211"/>
      <c r="AD219" s="211"/>
    </row>
    <row r="220" spans="1:30" s="8" customFormat="1" ht="27" customHeight="1">
      <c r="A220" s="626"/>
      <c r="B220" s="222" t="s">
        <v>1326</v>
      </c>
      <c r="C220" s="222" t="s">
        <v>1284</v>
      </c>
      <c r="D220" s="222" t="s">
        <v>22</v>
      </c>
      <c r="E220" s="222"/>
      <c r="F220" s="222" t="s">
        <v>17</v>
      </c>
      <c r="G220" s="222"/>
      <c r="H220" s="603">
        <v>180000</v>
      </c>
      <c r="I220" s="222" t="s">
        <v>18</v>
      </c>
      <c r="J220" s="222">
        <v>2022</v>
      </c>
      <c r="K220" s="222"/>
      <c r="L220" s="222" t="s">
        <v>1813</v>
      </c>
      <c r="M220" s="224">
        <v>0</v>
      </c>
      <c r="N220" s="224">
        <v>180000</v>
      </c>
      <c r="O220" s="224">
        <v>0</v>
      </c>
      <c r="P220" s="224">
        <v>0</v>
      </c>
      <c r="Q220" s="224">
        <v>0</v>
      </c>
      <c r="R220" s="224">
        <v>0</v>
      </c>
      <c r="S220" s="224">
        <v>0</v>
      </c>
      <c r="T220" s="237"/>
      <c r="U220" s="237"/>
      <c r="V220" s="237"/>
      <c r="W220" s="237"/>
      <c r="X220" s="237"/>
      <c r="Y220" s="237"/>
      <c r="Z220" s="223" t="s">
        <v>1239</v>
      </c>
      <c r="AA220" s="657"/>
      <c r="AB220" s="234"/>
      <c r="AC220" s="211"/>
      <c r="AD220" s="211"/>
    </row>
    <row r="221" spans="1:30" s="8" customFormat="1" ht="27" customHeight="1">
      <c r="A221" s="626"/>
      <c r="B221" s="222" t="s">
        <v>1326</v>
      </c>
      <c r="C221" s="222" t="s">
        <v>1301</v>
      </c>
      <c r="D221" s="222" t="s">
        <v>22</v>
      </c>
      <c r="E221" s="222"/>
      <c r="F221" s="222" t="s">
        <v>17</v>
      </c>
      <c r="G221" s="222"/>
      <c r="H221" s="603">
        <v>154000</v>
      </c>
      <c r="I221" s="222" t="s">
        <v>18</v>
      </c>
      <c r="J221" s="222">
        <v>2022</v>
      </c>
      <c r="K221" s="222"/>
      <c r="L221" s="222" t="s">
        <v>1814</v>
      </c>
      <c r="M221" s="224">
        <v>0</v>
      </c>
      <c r="N221" s="224">
        <v>154000</v>
      </c>
      <c r="O221" s="224">
        <v>0</v>
      </c>
      <c r="P221" s="224">
        <v>0</v>
      </c>
      <c r="Q221" s="224">
        <v>0</v>
      </c>
      <c r="R221" s="224">
        <v>0</v>
      </c>
      <c r="S221" s="224">
        <v>0</v>
      </c>
      <c r="T221" s="237"/>
      <c r="U221" s="237"/>
      <c r="V221" s="237"/>
      <c r="W221" s="237"/>
      <c r="X221" s="239"/>
      <c r="Y221" s="237"/>
      <c r="Z221" s="223" t="s">
        <v>1239</v>
      </c>
      <c r="AA221" s="657"/>
      <c r="AB221" s="234"/>
      <c r="AC221" s="212"/>
      <c r="AD221" s="212"/>
    </row>
    <row r="222" spans="1:30" s="8" customFormat="1" ht="27" customHeight="1">
      <c r="A222" s="626"/>
      <c r="B222" s="222" t="s">
        <v>1326</v>
      </c>
      <c r="C222" s="222" t="s">
        <v>1279</v>
      </c>
      <c r="D222" s="222" t="s">
        <v>22</v>
      </c>
      <c r="E222" s="222"/>
      <c r="F222" s="222" t="s">
        <v>17</v>
      </c>
      <c r="G222" s="222"/>
      <c r="H222" s="603">
        <v>150000</v>
      </c>
      <c r="I222" s="222" t="s">
        <v>18</v>
      </c>
      <c r="J222" s="222">
        <v>2022</v>
      </c>
      <c r="K222" s="222"/>
      <c r="L222" s="222" t="s">
        <v>1815</v>
      </c>
      <c r="M222" s="224">
        <v>0</v>
      </c>
      <c r="N222" s="224">
        <v>150000</v>
      </c>
      <c r="O222" s="224">
        <v>0</v>
      </c>
      <c r="P222" s="224">
        <v>0</v>
      </c>
      <c r="Q222" s="224">
        <v>0</v>
      </c>
      <c r="R222" s="224">
        <v>0</v>
      </c>
      <c r="S222" s="224">
        <v>0</v>
      </c>
      <c r="T222" s="237"/>
      <c r="U222" s="237"/>
      <c r="V222" s="237"/>
      <c r="W222" s="237"/>
      <c r="X222" s="237"/>
      <c r="Y222" s="237"/>
      <c r="Z222" s="223" t="s">
        <v>1239</v>
      </c>
      <c r="AA222" s="657"/>
      <c r="AB222" s="234"/>
      <c r="AC222" s="211"/>
      <c r="AD222" s="211"/>
    </row>
    <row r="223" spans="1:30" s="8" customFormat="1" ht="27" customHeight="1">
      <c r="A223" s="626"/>
      <c r="B223" s="222" t="s">
        <v>1326</v>
      </c>
      <c r="C223" s="222" t="s">
        <v>1286</v>
      </c>
      <c r="D223" s="222" t="s">
        <v>22</v>
      </c>
      <c r="E223" s="222"/>
      <c r="F223" s="222" t="s">
        <v>17</v>
      </c>
      <c r="G223" s="222"/>
      <c r="H223" s="603">
        <v>144000</v>
      </c>
      <c r="I223" s="222" t="s">
        <v>18</v>
      </c>
      <c r="J223" s="222">
        <v>2022</v>
      </c>
      <c r="K223" s="222"/>
      <c r="L223" s="222" t="s">
        <v>1813</v>
      </c>
      <c r="M223" s="224">
        <v>0</v>
      </c>
      <c r="N223" s="224">
        <v>144000</v>
      </c>
      <c r="O223" s="224">
        <v>0</v>
      </c>
      <c r="P223" s="224">
        <v>0</v>
      </c>
      <c r="Q223" s="224">
        <v>0</v>
      </c>
      <c r="R223" s="224">
        <v>0</v>
      </c>
      <c r="S223" s="224">
        <v>0</v>
      </c>
      <c r="T223" s="237"/>
      <c r="U223" s="237"/>
      <c r="V223" s="237"/>
      <c r="W223" s="237"/>
      <c r="X223" s="237"/>
      <c r="Y223" s="237"/>
      <c r="Z223" s="223" t="s">
        <v>1239</v>
      </c>
      <c r="AA223" s="657"/>
      <c r="AB223" s="234"/>
      <c r="AC223" s="211"/>
      <c r="AD223" s="211"/>
    </row>
    <row r="224" spans="1:30" s="8" customFormat="1" ht="27" customHeight="1">
      <c r="A224" s="626"/>
      <c r="B224" s="222" t="s">
        <v>1326</v>
      </c>
      <c r="C224" s="222" t="s">
        <v>1302</v>
      </c>
      <c r="D224" s="222" t="s">
        <v>22</v>
      </c>
      <c r="E224" s="222"/>
      <c r="F224" s="222" t="s">
        <v>17</v>
      </c>
      <c r="G224" s="222"/>
      <c r="H224" s="603">
        <v>140000</v>
      </c>
      <c r="I224" s="222" t="s">
        <v>18</v>
      </c>
      <c r="J224" s="222">
        <v>2022</v>
      </c>
      <c r="K224" s="222"/>
      <c r="L224" s="222" t="s">
        <v>1814</v>
      </c>
      <c r="M224" s="224">
        <v>0</v>
      </c>
      <c r="N224" s="224">
        <v>140000</v>
      </c>
      <c r="O224" s="224">
        <v>0</v>
      </c>
      <c r="P224" s="224">
        <v>0</v>
      </c>
      <c r="Q224" s="224">
        <v>0</v>
      </c>
      <c r="R224" s="224">
        <v>0</v>
      </c>
      <c r="S224" s="224">
        <v>0</v>
      </c>
      <c r="T224" s="237"/>
      <c r="U224" s="237"/>
      <c r="V224" s="237"/>
      <c r="W224" s="237"/>
      <c r="X224" s="237"/>
      <c r="Y224" s="237"/>
      <c r="Z224" s="223" t="s">
        <v>1239</v>
      </c>
      <c r="AA224" s="657"/>
      <c r="AB224" s="234"/>
      <c r="AC224" s="211"/>
      <c r="AD224" s="211"/>
    </row>
    <row r="225" spans="1:30" s="8" customFormat="1" ht="27" customHeight="1">
      <c r="A225" s="626"/>
      <c r="B225" s="222" t="s">
        <v>1326</v>
      </c>
      <c r="C225" s="222" t="s">
        <v>1281</v>
      </c>
      <c r="D225" s="222" t="s">
        <v>22</v>
      </c>
      <c r="E225" s="222"/>
      <c r="F225" s="222" t="s">
        <v>17</v>
      </c>
      <c r="G225" s="222"/>
      <c r="H225" s="603">
        <v>120000</v>
      </c>
      <c r="I225" s="222" t="s">
        <v>18</v>
      </c>
      <c r="J225" s="222">
        <v>2022</v>
      </c>
      <c r="K225" s="222"/>
      <c r="L225" s="222" t="s">
        <v>1813</v>
      </c>
      <c r="M225" s="224">
        <v>0</v>
      </c>
      <c r="N225" s="224">
        <v>120000</v>
      </c>
      <c r="O225" s="224">
        <v>0</v>
      </c>
      <c r="P225" s="224">
        <v>0</v>
      </c>
      <c r="Q225" s="224">
        <v>0</v>
      </c>
      <c r="R225" s="224">
        <v>0</v>
      </c>
      <c r="S225" s="224">
        <v>0</v>
      </c>
      <c r="T225" s="237"/>
      <c r="U225" s="237"/>
      <c r="V225" s="237"/>
      <c r="W225" s="237"/>
      <c r="X225" s="237"/>
      <c r="Y225" s="237"/>
      <c r="Z225" s="223" t="s">
        <v>1239</v>
      </c>
      <c r="AA225" s="657"/>
      <c r="AB225" s="234"/>
      <c r="AC225" s="211"/>
      <c r="AD225" s="211"/>
    </row>
    <row r="226" spans="1:30" s="8" customFormat="1" ht="27" customHeight="1">
      <c r="A226" s="626"/>
      <c r="B226" s="222" t="s">
        <v>1326</v>
      </c>
      <c r="C226" s="222" t="s">
        <v>1287</v>
      </c>
      <c r="D226" s="222" t="s">
        <v>22</v>
      </c>
      <c r="E226" s="222"/>
      <c r="F226" s="222" t="s">
        <v>17</v>
      </c>
      <c r="G226" s="222"/>
      <c r="H226" s="603">
        <v>120000</v>
      </c>
      <c r="I226" s="222" t="s">
        <v>18</v>
      </c>
      <c r="J226" s="222">
        <v>2022</v>
      </c>
      <c r="K226" s="222"/>
      <c r="L226" s="222" t="s">
        <v>1813</v>
      </c>
      <c r="M226" s="224">
        <v>0</v>
      </c>
      <c r="N226" s="224">
        <v>120000</v>
      </c>
      <c r="O226" s="224">
        <v>0</v>
      </c>
      <c r="P226" s="224">
        <v>0</v>
      </c>
      <c r="Q226" s="224">
        <v>0</v>
      </c>
      <c r="R226" s="224">
        <v>0</v>
      </c>
      <c r="S226" s="224">
        <v>0</v>
      </c>
      <c r="T226" s="237"/>
      <c r="U226" s="237"/>
      <c r="V226" s="237"/>
      <c r="W226" s="237"/>
      <c r="X226" s="237"/>
      <c r="Y226" s="237"/>
      <c r="Z226" s="223" t="s">
        <v>1239</v>
      </c>
      <c r="AA226" s="657"/>
      <c r="AB226" s="234"/>
      <c r="AC226" s="211"/>
      <c r="AD226" s="211"/>
    </row>
    <row r="227" spans="1:30" s="8" customFormat="1" ht="27" customHeight="1">
      <c r="A227" s="626"/>
      <c r="B227" s="222" t="s">
        <v>1326</v>
      </c>
      <c r="C227" s="222" t="s">
        <v>1278</v>
      </c>
      <c r="D227" s="222" t="s">
        <v>22</v>
      </c>
      <c r="E227" s="222"/>
      <c r="F227" s="222" t="s">
        <v>17</v>
      </c>
      <c r="G227" s="222"/>
      <c r="H227" s="603">
        <v>110000</v>
      </c>
      <c r="I227" s="222" t="s">
        <v>18</v>
      </c>
      <c r="J227" s="222">
        <v>2022</v>
      </c>
      <c r="K227" s="222"/>
      <c r="L227" s="222" t="s">
        <v>1815</v>
      </c>
      <c r="M227" s="224">
        <v>0</v>
      </c>
      <c r="N227" s="224">
        <v>110000</v>
      </c>
      <c r="O227" s="224">
        <v>0</v>
      </c>
      <c r="P227" s="224">
        <v>0</v>
      </c>
      <c r="Q227" s="224">
        <v>0</v>
      </c>
      <c r="R227" s="224">
        <v>0</v>
      </c>
      <c r="S227" s="224">
        <v>0</v>
      </c>
      <c r="T227" s="237"/>
      <c r="U227" s="237"/>
      <c r="V227" s="237"/>
      <c r="W227" s="237"/>
      <c r="X227" s="237"/>
      <c r="Y227" s="237"/>
      <c r="Z227" s="223" t="s">
        <v>1239</v>
      </c>
      <c r="AA227" s="657"/>
      <c r="AB227" s="234"/>
      <c r="AC227" s="211"/>
      <c r="AD227" s="211"/>
    </row>
    <row r="228" spans="1:30" s="8" customFormat="1" ht="27" customHeight="1">
      <c r="A228" s="626"/>
      <c r="B228" s="222" t="s">
        <v>1326</v>
      </c>
      <c r="C228" s="222" t="s">
        <v>1275</v>
      </c>
      <c r="D228" s="222" t="s">
        <v>22</v>
      </c>
      <c r="E228" s="222"/>
      <c r="F228" s="222" t="s">
        <v>17</v>
      </c>
      <c r="G228" s="222"/>
      <c r="H228" s="603">
        <v>100000</v>
      </c>
      <c r="I228" s="222" t="s">
        <v>18</v>
      </c>
      <c r="J228" s="222">
        <v>2022</v>
      </c>
      <c r="K228" s="222"/>
      <c r="L228" s="222" t="s">
        <v>1813</v>
      </c>
      <c r="M228" s="224">
        <v>0</v>
      </c>
      <c r="N228" s="224">
        <v>100000</v>
      </c>
      <c r="O228" s="224">
        <v>0</v>
      </c>
      <c r="P228" s="224">
        <v>0</v>
      </c>
      <c r="Q228" s="224">
        <v>0</v>
      </c>
      <c r="R228" s="224">
        <v>0</v>
      </c>
      <c r="S228" s="224">
        <v>0</v>
      </c>
      <c r="T228" s="237"/>
      <c r="U228" s="237"/>
      <c r="V228" s="237"/>
      <c r="W228" s="237"/>
      <c r="X228" s="237"/>
      <c r="Y228" s="237"/>
      <c r="Z228" s="223" t="s">
        <v>1239</v>
      </c>
      <c r="AA228" s="657"/>
      <c r="AB228" s="234"/>
    </row>
    <row r="229" spans="1:30" s="8" customFormat="1" ht="27" customHeight="1">
      <c r="A229" s="626"/>
      <c r="B229" s="222" t="s">
        <v>1326</v>
      </c>
      <c r="C229" s="222" t="s">
        <v>1308</v>
      </c>
      <c r="D229" s="222" t="s">
        <v>22</v>
      </c>
      <c r="E229" s="222"/>
      <c r="F229" s="222" t="s">
        <v>17</v>
      </c>
      <c r="G229" s="222"/>
      <c r="H229" s="603">
        <v>100000</v>
      </c>
      <c r="I229" s="222" t="s">
        <v>18</v>
      </c>
      <c r="J229" s="222">
        <v>2022</v>
      </c>
      <c r="K229" s="222"/>
      <c r="L229" s="222" t="s">
        <v>1814</v>
      </c>
      <c r="M229" s="224">
        <v>0</v>
      </c>
      <c r="N229" s="224">
        <v>100000</v>
      </c>
      <c r="O229" s="224">
        <v>0</v>
      </c>
      <c r="P229" s="224">
        <v>0</v>
      </c>
      <c r="Q229" s="224">
        <v>0</v>
      </c>
      <c r="R229" s="224">
        <v>0</v>
      </c>
      <c r="S229" s="224">
        <v>0</v>
      </c>
      <c r="T229" s="237"/>
      <c r="U229" s="237"/>
      <c r="V229" s="237"/>
      <c r="W229" s="237"/>
      <c r="X229" s="237"/>
      <c r="Y229" s="237"/>
      <c r="Z229" s="223" t="s">
        <v>1239</v>
      </c>
      <c r="AA229" s="657"/>
      <c r="AB229" s="234"/>
    </row>
    <row r="230" spans="1:30" s="8" customFormat="1" ht="27" customHeight="1">
      <c r="A230" s="626"/>
      <c r="B230" s="222" t="s">
        <v>1326</v>
      </c>
      <c r="C230" s="222" t="s">
        <v>1285</v>
      </c>
      <c r="D230" s="222" t="s">
        <v>22</v>
      </c>
      <c r="E230" s="222"/>
      <c r="F230" s="222" t="s">
        <v>17</v>
      </c>
      <c r="G230" s="222"/>
      <c r="H230" s="603">
        <v>90000</v>
      </c>
      <c r="I230" s="222" t="s">
        <v>18</v>
      </c>
      <c r="J230" s="222">
        <v>2022</v>
      </c>
      <c r="K230" s="222"/>
      <c r="L230" s="222" t="s">
        <v>1813</v>
      </c>
      <c r="M230" s="224">
        <v>0</v>
      </c>
      <c r="N230" s="224">
        <v>90000</v>
      </c>
      <c r="O230" s="224">
        <v>0</v>
      </c>
      <c r="P230" s="224">
        <v>0</v>
      </c>
      <c r="Q230" s="224">
        <v>0</v>
      </c>
      <c r="R230" s="224">
        <v>0</v>
      </c>
      <c r="S230" s="224">
        <v>0</v>
      </c>
      <c r="T230" s="237"/>
      <c r="U230" s="237"/>
      <c r="V230" s="237"/>
      <c r="W230" s="237"/>
      <c r="X230" s="237"/>
      <c r="Y230" s="237"/>
      <c r="Z230" s="223" t="s">
        <v>1239</v>
      </c>
      <c r="AA230" s="657"/>
      <c r="AB230" s="234"/>
    </row>
    <row r="231" spans="1:30" s="8" customFormat="1" ht="27" customHeight="1">
      <c r="A231" s="626"/>
      <c r="B231" s="222" t="s">
        <v>1326</v>
      </c>
      <c r="C231" s="222" t="s">
        <v>1273</v>
      </c>
      <c r="D231" s="222" t="s">
        <v>22</v>
      </c>
      <c r="E231" s="222"/>
      <c r="F231" s="222" t="s">
        <v>17</v>
      </c>
      <c r="G231" s="222"/>
      <c r="H231" s="603">
        <v>87600</v>
      </c>
      <c r="I231" s="222" t="s">
        <v>18</v>
      </c>
      <c r="J231" s="222">
        <v>2022</v>
      </c>
      <c r="K231" s="222"/>
      <c r="L231" s="222" t="s">
        <v>1813</v>
      </c>
      <c r="M231" s="224">
        <v>0</v>
      </c>
      <c r="N231" s="224">
        <v>87600</v>
      </c>
      <c r="O231" s="224">
        <v>0</v>
      </c>
      <c r="P231" s="224">
        <v>0</v>
      </c>
      <c r="Q231" s="224">
        <v>0</v>
      </c>
      <c r="R231" s="224">
        <v>0</v>
      </c>
      <c r="S231" s="224">
        <v>0</v>
      </c>
      <c r="T231" s="237"/>
      <c r="U231" s="237"/>
      <c r="V231" s="237"/>
      <c r="W231" s="237"/>
      <c r="X231" s="237"/>
      <c r="Y231" s="237"/>
      <c r="Z231" s="223" t="s">
        <v>1239</v>
      </c>
      <c r="AA231" s="657"/>
      <c r="AB231" s="234"/>
    </row>
    <row r="232" spans="1:30" s="8" customFormat="1" ht="27" customHeight="1">
      <c r="A232" s="626"/>
      <c r="B232" s="222" t="s">
        <v>1326</v>
      </c>
      <c r="C232" s="222" t="s">
        <v>1276</v>
      </c>
      <c r="D232" s="222" t="s">
        <v>22</v>
      </c>
      <c r="E232" s="222"/>
      <c r="F232" s="222" t="s">
        <v>17</v>
      </c>
      <c r="G232" s="222"/>
      <c r="H232" s="603">
        <v>80000</v>
      </c>
      <c r="I232" s="222" t="s">
        <v>18</v>
      </c>
      <c r="J232" s="222">
        <v>2022</v>
      </c>
      <c r="K232" s="222"/>
      <c r="L232" s="222" t="s">
        <v>1813</v>
      </c>
      <c r="M232" s="224">
        <v>0</v>
      </c>
      <c r="N232" s="224">
        <v>80000</v>
      </c>
      <c r="O232" s="224">
        <v>0</v>
      </c>
      <c r="P232" s="224">
        <v>0</v>
      </c>
      <c r="Q232" s="224">
        <v>0</v>
      </c>
      <c r="R232" s="224">
        <v>0</v>
      </c>
      <c r="S232" s="224">
        <v>0</v>
      </c>
      <c r="T232" s="237"/>
      <c r="U232" s="237"/>
      <c r="V232" s="237"/>
      <c r="W232" s="237"/>
      <c r="X232" s="237"/>
      <c r="Y232" s="237"/>
      <c r="Z232" s="223" t="s">
        <v>1239</v>
      </c>
      <c r="AA232" s="657"/>
      <c r="AB232" s="234"/>
    </row>
    <row r="233" spans="1:30" s="8" customFormat="1" ht="27" customHeight="1">
      <c r="A233" s="626"/>
      <c r="B233" s="222" t="s">
        <v>1326</v>
      </c>
      <c r="C233" s="222" t="s">
        <v>1304</v>
      </c>
      <c r="D233" s="222" t="s">
        <v>22</v>
      </c>
      <c r="E233" s="222"/>
      <c r="F233" s="222" t="s">
        <v>17</v>
      </c>
      <c r="G233" s="222"/>
      <c r="H233" s="603">
        <v>80000</v>
      </c>
      <c r="I233" s="222" t="s">
        <v>18</v>
      </c>
      <c r="J233" s="222">
        <v>2022</v>
      </c>
      <c r="K233" s="222"/>
      <c r="L233" s="222" t="s">
        <v>1814</v>
      </c>
      <c r="M233" s="224">
        <v>0</v>
      </c>
      <c r="N233" s="224">
        <v>80000</v>
      </c>
      <c r="O233" s="224">
        <v>0</v>
      </c>
      <c r="P233" s="224">
        <v>0</v>
      </c>
      <c r="Q233" s="224">
        <v>0</v>
      </c>
      <c r="R233" s="224">
        <v>0</v>
      </c>
      <c r="S233" s="224">
        <v>0</v>
      </c>
      <c r="T233" s="237"/>
      <c r="U233" s="237"/>
      <c r="V233" s="237"/>
      <c r="W233" s="237"/>
      <c r="X233" s="237"/>
      <c r="Y233" s="237"/>
      <c r="Z233" s="223" t="s">
        <v>1239</v>
      </c>
      <c r="AA233" s="657"/>
      <c r="AB233" s="234"/>
    </row>
    <row r="234" spans="1:30" s="8" customFormat="1" ht="27" customHeight="1">
      <c r="A234" s="626"/>
      <c r="B234" s="222" t="s">
        <v>1326</v>
      </c>
      <c r="C234" s="222" t="s">
        <v>1289</v>
      </c>
      <c r="D234" s="222" t="s">
        <v>22</v>
      </c>
      <c r="E234" s="222"/>
      <c r="F234" s="222" t="s">
        <v>17</v>
      </c>
      <c r="G234" s="222"/>
      <c r="H234" s="603">
        <v>75000</v>
      </c>
      <c r="I234" s="222" t="s">
        <v>18</v>
      </c>
      <c r="J234" s="222">
        <v>2022</v>
      </c>
      <c r="K234" s="222"/>
      <c r="L234" s="222" t="s">
        <v>1814</v>
      </c>
      <c r="M234" s="224">
        <v>0</v>
      </c>
      <c r="N234" s="224">
        <v>75000</v>
      </c>
      <c r="O234" s="224">
        <v>0</v>
      </c>
      <c r="P234" s="224">
        <v>0</v>
      </c>
      <c r="Q234" s="224">
        <v>0</v>
      </c>
      <c r="R234" s="224">
        <v>0</v>
      </c>
      <c r="S234" s="224">
        <v>0</v>
      </c>
      <c r="T234" s="237"/>
      <c r="U234" s="237"/>
      <c r="V234" s="237"/>
      <c r="W234" s="237"/>
      <c r="X234" s="237"/>
      <c r="Y234" s="237"/>
      <c r="Z234" s="223" t="s">
        <v>1239</v>
      </c>
      <c r="AA234" s="657"/>
      <c r="AB234" s="234"/>
    </row>
    <row r="235" spans="1:30" s="8" customFormat="1" ht="27" customHeight="1">
      <c r="A235" s="626"/>
      <c r="B235" s="222" t="s">
        <v>1326</v>
      </c>
      <c r="C235" s="222" t="s">
        <v>1267</v>
      </c>
      <c r="D235" s="222" t="s">
        <v>22</v>
      </c>
      <c r="E235" s="222"/>
      <c r="F235" s="222" t="s">
        <v>17</v>
      </c>
      <c r="G235" s="222"/>
      <c r="H235" s="603">
        <v>72000</v>
      </c>
      <c r="I235" s="222" t="s">
        <v>18</v>
      </c>
      <c r="J235" s="222">
        <v>2022</v>
      </c>
      <c r="K235" s="222"/>
      <c r="L235" s="222" t="s">
        <v>1813</v>
      </c>
      <c r="M235" s="224">
        <v>0</v>
      </c>
      <c r="N235" s="224">
        <v>72000</v>
      </c>
      <c r="O235" s="224">
        <v>0</v>
      </c>
      <c r="P235" s="224">
        <v>0</v>
      </c>
      <c r="Q235" s="224">
        <v>0</v>
      </c>
      <c r="R235" s="224">
        <v>0</v>
      </c>
      <c r="S235" s="224">
        <v>0</v>
      </c>
      <c r="T235" s="237"/>
      <c r="U235" s="237"/>
      <c r="V235" s="237"/>
      <c r="W235" s="237"/>
      <c r="X235" s="237"/>
      <c r="Y235" s="237"/>
      <c r="Z235" s="223" t="s">
        <v>1239</v>
      </c>
      <c r="AA235" s="657"/>
      <c r="AB235" s="234"/>
    </row>
    <row r="236" spans="1:30" s="8" customFormat="1" ht="27" customHeight="1">
      <c r="A236" s="626"/>
      <c r="B236" s="222" t="s">
        <v>1326</v>
      </c>
      <c r="C236" s="222" t="s">
        <v>1280</v>
      </c>
      <c r="D236" s="222" t="s">
        <v>22</v>
      </c>
      <c r="E236" s="222"/>
      <c r="F236" s="222" t="s">
        <v>17</v>
      </c>
      <c r="G236" s="222"/>
      <c r="H236" s="603">
        <v>72000</v>
      </c>
      <c r="I236" s="222" t="s">
        <v>18</v>
      </c>
      <c r="J236" s="222">
        <v>2022</v>
      </c>
      <c r="K236" s="222"/>
      <c r="L236" s="222" t="s">
        <v>1813</v>
      </c>
      <c r="M236" s="224">
        <v>0</v>
      </c>
      <c r="N236" s="224">
        <v>72000</v>
      </c>
      <c r="O236" s="224">
        <v>0</v>
      </c>
      <c r="P236" s="224">
        <v>0</v>
      </c>
      <c r="Q236" s="224">
        <v>0</v>
      </c>
      <c r="R236" s="224">
        <v>0</v>
      </c>
      <c r="S236" s="224">
        <v>0</v>
      </c>
      <c r="T236" s="237"/>
      <c r="U236" s="237"/>
      <c r="V236" s="237"/>
      <c r="W236" s="237"/>
      <c r="X236" s="237"/>
      <c r="Y236" s="237"/>
      <c r="Z236" s="223" t="s">
        <v>1239</v>
      </c>
      <c r="AA236" s="657"/>
      <c r="AB236" s="234"/>
    </row>
    <row r="237" spans="1:30" s="8" customFormat="1" ht="27" customHeight="1">
      <c r="A237" s="626"/>
      <c r="B237" s="222" t="s">
        <v>1326</v>
      </c>
      <c r="C237" s="222" t="s">
        <v>1300</v>
      </c>
      <c r="D237" s="222" t="s">
        <v>22</v>
      </c>
      <c r="E237" s="222"/>
      <c r="F237" s="222" t="s">
        <v>17</v>
      </c>
      <c r="G237" s="222"/>
      <c r="H237" s="603">
        <v>65000</v>
      </c>
      <c r="I237" s="222" t="s">
        <v>18</v>
      </c>
      <c r="J237" s="222">
        <v>2022</v>
      </c>
      <c r="K237" s="222"/>
      <c r="L237" s="222" t="s">
        <v>1814</v>
      </c>
      <c r="M237" s="224">
        <v>0</v>
      </c>
      <c r="N237" s="224">
        <v>65000</v>
      </c>
      <c r="O237" s="224">
        <v>0</v>
      </c>
      <c r="P237" s="224">
        <v>0</v>
      </c>
      <c r="Q237" s="224">
        <v>0</v>
      </c>
      <c r="R237" s="224">
        <v>0</v>
      </c>
      <c r="S237" s="224">
        <v>0</v>
      </c>
      <c r="T237" s="237"/>
      <c r="U237" s="237"/>
      <c r="V237" s="237"/>
      <c r="W237" s="237"/>
      <c r="X237" s="237"/>
      <c r="Y237" s="237"/>
      <c r="Z237" s="223" t="s">
        <v>1239</v>
      </c>
      <c r="AA237" s="657"/>
      <c r="AB237" s="234"/>
    </row>
    <row r="238" spans="1:30" s="8" customFormat="1" ht="27" customHeight="1">
      <c r="A238" s="626"/>
      <c r="B238" s="222" t="s">
        <v>1326</v>
      </c>
      <c r="C238" s="222" t="s">
        <v>1269</v>
      </c>
      <c r="D238" s="222" t="s">
        <v>22</v>
      </c>
      <c r="E238" s="222"/>
      <c r="F238" s="222" t="s">
        <v>17</v>
      </c>
      <c r="G238" s="222"/>
      <c r="H238" s="603">
        <v>62180</v>
      </c>
      <c r="I238" s="222" t="s">
        <v>18</v>
      </c>
      <c r="J238" s="222">
        <v>2022</v>
      </c>
      <c r="K238" s="222"/>
      <c r="L238" s="222" t="s">
        <v>1813</v>
      </c>
      <c r="M238" s="224">
        <v>0</v>
      </c>
      <c r="N238" s="224">
        <v>62180</v>
      </c>
      <c r="O238" s="224">
        <v>0</v>
      </c>
      <c r="P238" s="224">
        <v>0</v>
      </c>
      <c r="Q238" s="224">
        <v>0</v>
      </c>
      <c r="R238" s="224">
        <v>0</v>
      </c>
      <c r="S238" s="224">
        <v>0</v>
      </c>
      <c r="T238" s="237"/>
      <c r="U238" s="237"/>
      <c r="V238" s="237"/>
      <c r="W238" s="237"/>
      <c r="X238" s="237"/>
      <c r="Y238" s="237"/>
      <c r="Z238" s="223" t="s">
        <v>1239</v>
      </c>
      <c r="AA238" s="657"/>
      <c r="AB238" s="234"/>
    </row>
    <row r="239" spans="1:30" s="8" customFormat="1" ht="27" customHeight="1">
      <c r="A239" s="626"/>
      <c r="B239" s="222" t="s">
        <v>1326</v>
      </c>
      <c r="C239" s="222" t="s">
        <v>1282</v>
      </c>
      <c r="D239" s="222" t="s">
        <v>22</v>
      </c>
      <c r="E239" s="222"/>
      <c r="F239" s="222" t="s">
        <v>17</v>
      </c>
      <c r="G239" s="222"/>
      <c r="H239" s="603">
        <v>60000</v>
      </c>
      <c r="I239" s="222" t="s">
        <v>18</v>
      </c>
      <c r="J239" s="222">
        <v>2022</v>
      </c>
      <c r="K239" s="222"/>
      <c r="L239" s="222" t="s">
        <v>1814</v>
      </c>
      <c r="M239" s="224">
        <v>0</v>
      </c>
      <c r="N239" s="224">
        <v>60000</v>
      </c>
      <c r="O239" s="224">
        <v>0</v>
      </c>
      <c r="P239" s="224">
        <v>0</v>
      </c>
      <c r="Q239" s="224">
        <v>0</v>
      </c>
      <c r="R239" s="224">
        <v>0</v>
      </c>
      <c r="S239" s="224">
        <v>0</v>
      </c>
      <c r="T239" s="237"/>
      <c r="U239" s="237"/>
      <c r="V239" s="237"/>
      <c r="W239" s="237"/>
      <c r="X239" s="237"/>
      <c r="Y239" s="237"/>
      <c r="Z239" s="223" t="s">
        <v>1239</v>
      </c>
      <c r="AA239" s="657"/>
      <c r="AB239" s="234"/>
    </row>
    <row r="240" spans="1:30" s="8" customFormat="1" ht="27" customHeight="1">
      <c r="A240" s="626"/>
      <c r="B240" s="222" t="s">
        <v>1326</v>
      </c>
      <c r="C240" s="222" t="s">
        <v>1293</v>
      </c>
      <c r="D240" s="222" t="s">
        <v>22</v>
      </c>
      <c r="E240" s="222"/>
      <c r="F240" s="222" t="s">
        <v>17</v>
      </c>
      <c r="G240" s="222"/>
      <c r="H240" s="603">
        <v>40000</v>
      </c>
      <c r="I240" s="222" t="s">
        <v>18</v>
      </c>
      <c r="J240" s="222">
        <v>2022</v>
      </c>
      <c r="K240" s="222"/>
      <c r="L240" s="222" t="s">
        <v>1814</v>
      </c>
      <c r="M240" s="224">
        <v>0</v>
      </c>
      <c r="N240" s="224">
        <v>40000</v>
      </c>
      <c r="O240" s="224">
        <v>0</v>
      </c>
      <c r="P240" s="224">
        <v>0</v>
      </c>
      <c r="Q240" s="224">
        <v>0</v>
      </c>
      <c r="R240" s="224">
        <v>0</v>
      </c>
      <c r="S240" s="224">
        <v>0</v>
      </c>
      <c r="T240" s="237"/>
      <c r="U240" s="237"/>
      <c r="V240" s="237"/>
      <c r="W240" s="237"/>
      <c r="X240" s="237"/>
      <c r="Y240" s="237"/>
      <c r="Z240" s="223" t="s">
        <v>1239</v>
      </c>
      <c r="AA240" s="657"/>
      <c r="AB240" s="234"/>
    </row>
    <row r="241" spans="1:105" s="8" customFormat="1" ht="27" customHeight="1">
      <c r="A241" s="626"/>
      <c r="B241" s="222" t="s">
        <v>1326</v>
      </c>
      <c r="C241" s="222" t="s">
        <v>2113</v>
      </c>
      <c r="D241" s="222" t="s">
        <v>22</v>
      </c>
      <c r="E241" s="222"/>
      <c r="F241" s="222" t="s">
        <v>17</v>
      </c>
      <c r="G241" s="222"/>
      <c r="H241" s="603">
        <v>23880</v>
      </c>
      <c r="I241" s="222" t="s">
        <v>1382</v>
      </c>
      <c r="J241" s="222">
        <v>2022</v>
      </c>
      <c r="K241" s="222"/>
      <c r="L241" s="222" t="s">
        <v>2122</v>
      </c>
      <c r="M241" s="224"/>
      <c r="N241" s="224">
        <v>23880</v>
      </c>
      <c r="O241" s="224">
        <v>0</v>
      </c>
      <c r="P241" s="224">
        <v>0</v>
      </c>
      <c r="Q241" s="224">
        <v>0</v>
      </c>
      <c r="R241" s="224">
        <v>0</v>
      </c>
      <c r="S241" s="224"/>
      <c r="T241" s="237"/>
      <c r="U241" s="237"/>
      <c r="V241" s="237"/>
      <c r="W241" s="237"/>
      <c r="X241" s="237"/>
      <c r="Y241" s="237"/>
      <c r="Z241" s="223" t="s">
        <v>1239</v>
      </c>
      <c r="AA241" s="657"/>
      <c r="AB241" s="234"/>
    </row>
    <row r="242" spans="1:105" s="8" customFormat="1" ht="27" customHeight="1">
      <c r="A242" s="626"/>
      <c r="B242" s="222" t="s">
        <v>1326</v>
      </c>
      <c r="C242" s="222" t="s">
        <v>1268</v>
      </c>
      <c r="D242" s="222" t="s">
        <v>22</v>
      </c>
      <c r="E242" s="222"/>
      <c r="F242" s="222" t="s">
        <v>17</v>
      </c>
      <c r="G242" s="222"/>
      <c r="H242" s="603">
        <v>7200</v>
      </c>
      <c r="I242" s="222" t="s">
        <v>18</v>
      </c>
      <c r="J242" s="222">
        <v>2022</v>
      </c>
      <c r="K242" s="222"/>
      <c r="L242" s="222" t="s">
        <v>1813</v>
      </c>
      <c r="M242" s="224">
        <v>0</v>
      </c>
      <c r="N242" s="224">
        <v>7200</v>
      </c>
      <c r="O242" s="224">
        <v>0</v>
      </c>
      <c r="P242" s="224">
        <v>0</v>
      </c>
      <c r="Q242" s="224">
        <v>0</v>
      </c>
      <c r="R242" s="224">
        <v>0</v>
      </c>
      <c r="S242" s="224">
        <v>0</v>
      </c>
      <c r="T242" s="237"/>
      <c r="U242" s="237"/>
      <c r="V242" s="237"/>
      <c r="W242" s="237"/>
      <c r="X242" s="237"/>
      <c r="Y242" s="237"/>
      <c r="Z242" s="223" t="s">
        <v>1239</v>
      </c>
      <c r="AA242" s="657"/>
      <c r="AB242" s="234"/>
    </row>
    <row r="243" spans="1:105" s="8" customFormat="1" ht="27" customHeight="1">
      <c r="A243" s="626"/>
      <c r="B243" s="222" t="s">
        <v>1326</v>
      </c>
      <c r="C243" s="222" t="s">
        <v>1303</v>
      </c>
      <c r="D243" s="222" t="s">
        <v>22</v>
      </c>
      <c r="E243" s="222"/>
      <c r="F243" s="222" t="s">
        <v>17</v>
      </c>
      <c r="G243" s="222"/>
      <c r="H243" s="603">
        <v>5500</v>
      </c>
      <c r="I243" s="222" t="s">
        <v>18</v>
      </c>
      <c r="J243" s="222">
        <v>2022</v>
      </c>
      <c r="K243" s="222"/>
      <c r="L243" s="222" t="s">
        <v>1814</v>
      </c>
      <c r="M243" s="224">
        <v>0</v>
      </c>
      <c r="N243" s="224">
        <v>5500</v>
      </c>
      <c r="O243" s="224">
        <v>0</v>
      </c>
      <c r="P243" s="224">
        <v>0</v>
      </c>
      <c r="Q243" s="224">
        <v>0</v>
      </c>
      <c r="R243" s="224">
        <v>0</v>
      </c>
      <c r="S243" s="224">
        <v>0</v>
      </c>
      <c r="T243" s="237"/>
      <c r="U243" s="237"/>
      <c r="V243" s="237"/>
      <c r="W243" s="237"/>
      <c r="X243" s="237"/>
      <c r="Y243" s="237"/>
      <c r="Z243" s="223" t="s">
        <v>1239</v>
      </c>
      <c r="AA243" s="657"/>
      <c r="AB243" s="234"/>
    </row>
    <row r="244" spans="1:105" s="8" customFormat="1" ht="27" customHeight="1">
      <c r="A244" s="634"/>
      <c r="B244" s="225" t="s">
        <v>1326</v>
      </c>
      <c r="C244" s="225" t="s">
        <v>1174</v>
      </c>
      <c r="D244" s="225" t="s">
        <v>1398</v>
      </c>
      <c r="E244" s="225"/>
      <c r="F244" s="225" t="s">
        <v>17</v>
      </c>
      <c r="G244" s="225"/>
      <c r="H244" s="732">
        <v>331000</v>
      </c>
      <c r="I244" s="225" t="s">
        <v>1175</v>
      </c>
      <c r="J244" s="225">
        <v>2022</v>
      </c>
      <c r="K244" s="225"/>
      <c r="L244" s="225" t="s">
        <v>1313</v>
      </c>
      <c r="M244" s="227">
        <v>0</v>
      </c>
      <c r="N244" s="227">
        <v>331000</v>
      </c>
      <c r="O244" s="227">
        <v>0</v>
      </c>
      <c r="P244" s="227">
        <v>0</v>
      </c>
      <c r="Q244" s="227">
        <v>0</v>
      </c>
      <c r="R244" s="227">
        <v>0</v>
      </c>
      <c r="S244" s="227">
        <v>0</v>
      </c>
      <c r="T244" s="237"/>
      <c r="U244" s="237"/>
      <c r="V244" s="237"/>
      <c r="W244" s="237"/>
      <c r="X244" s="237"/>
      <c r="Y244" s="237"/>
      <c r="Z244" s="225"/>
      <c r="AA244" s="658"/>
      <c r="AB244" s="234"/>
    </row>
    <row r="245" spans="1:105" s="8" customFormat="1" ht="27" customHeight="1">
      <c r="A245" s="225"/>
      <c r="B245" s="225" t="s">
        <v>1326</v>
      </c>
      <c r="C245" s="225" t="s">
        <v>2117</v>
      </c>
      <c r="D245" s="225" t="s">
        <v>1398</v>
      </c>
      <c r="E245" s="225"/>
      <c r="F245" s="225" t="s">
        <v>17</v>
      </c>
      <c r="G245" s="225"/>
      <c r="H245" s="732">
        <v>30000</v>
      </c>
      <c r="I245" s="225" t="s">
        <v>1382</v>
      </c>
      <c r="J245" s="225">
        <v>2022</v>
      </c>
      <c r="K245" s="225"/>
      <c r="L245" s="225" t="s">
        <v>1406</v>
      </c>
      <c r="M245" s="227"/>
      <c r="N245" s="227">
        <v>30000</v>
      </c>
      <c r="O245" s="227">
        <v>0</v>
      </c>
      <c r="P245" s="227">
        <v>0</v>
      </c>
      <c r="Q245" s="227">
        <v>0</v>
      </c>
      <c r="R245" s="227">
        <v>0</v>
      </c>
      <c r="S245" s="227"/>
      <c r="T245" s="237"/>
      <c r="U245" s="237"/>
      <c r="V245" s="237"/>
      <c r="W245" s="237"/>
      <c r="X245" s="237"/>
      <c r="Y245" s="237"/>
      <c r="Z245" s="225" t="s">
        <v>1239</v>
      </c>
      <c r="AA245" s="658"/>
      <c r="AB245" s="234"/>
      <c r="AC245" s="691"/>
      <c r="AD245" s="691"/>
      <c r="AE245" s="691"/>
      <c r="AF245" s="691"/>
      <c r="AG245" s="691"/>
      <c r="AH245" s="691"/>
      <c r="AI245" s="691"/>
      <c r="AJ245" s="691"/>
      <c r="AK245" s="691"/>
      <c r="AL245" s="691"/>
      <c r="AM245" s="691"/>
      <c r="AN245" s="691"/>
      <c r="AO245" s="691"/>
      <c r="AP245" s="691"/>
      <c r="AQ245" s="691"/>
      <c r="AR245" s="691"/>
      <c r="AS245" s="691"/>
      <c r="AT245" s="691"/>
      <c r="AU245" s="691"/>
      <c r="AV245" s="691"/>
      <c r="AW245" s="691"/>
      <c r="AX245" s="691"/>
      <c r="AY245" s="691"/>
      <c r="AZ245" s="691"/>
      <c r="BA245" s="691"/>
      <c r="BB245" s="691"/>
      <c r="BC245" s="691"/>
      <c r="BD245" s="691"/>
      <c r="BE245" s="691"/>
      <c r="BF245" s="691"/>
      <c r="BG245" s="691"/>
      <c r="BH245" s="691"/>
      <c r="BI245" s="691"/>
      <c r="BJ245" s="691"/>
      <c r="BK245" s="691"/>
      <c r="BL245" s="691"/>
      <c r="BM245" s="691"/>
      <c r="BN245" s="691"/>
      <c r="BO245" s="691"/>
      <c r="BP245" s="691"/>
      <c r="BQ245" s="691"/>
      <c r="BR245" s="691"/>
      <c r="BS245" s="691"/>
      <c r="BT245" s="691"/>
      <c r="BU245" s="691"/>
      <c r="BV245" s="691"/>
      <c r="BW245" s="691"/>
      <c r="BX245" s="691"/>
      <c r="BY245" s="691"/>
      <c r="BZ245" s="691"/>
      <c r="CA245" s="691"/>
      <c r="CB245" s="691"/>
      <c r="CC245" s="691"/>
      <c r="CD245" s="691"/>
      <c r="CE245" s="691"/>
      <c r="CF245" s="691"/>
      <c r="CG245" s="691"/>
      <c r="CH245" s="691"/>
      <c r="CI245" s="691"/>
      <c r="CJ245" s="691"/>
      <c r="CK245" s="691"/>
      <c r="CL245" s="691"/>
      <c r="CM245" s="691"/>
      <c r="CN245" s="691"/>
      <c r="CO245" s="691"/>
      <c r="CP245" s="691"/>
      <c r="CQ245" s="691"/>
      <c r="CR245" s="691"/>
      <c r="CS245" s="691"/>
      <c r="CT245" s="691"/>
      <c r="CU245" s="691"/>
      <c r="CV245" s="691"/>
      <c r="CW245" s="691"/>
      <c r="CX245" s="691"/>
      <c r="CY245" s="691"/>
      <c r="CZ245" s="691"/>
      <c r="DA245" s="691"/>
    </row>
    <row r="246" spans="1:105" s="11" customFormat="1" ht="27" customHeight="1">
      <c r="A246" s="628"/>
      <c r="B246" s="629" t="s">
        <v>1326</v>
      </c>
      <c r="C246" s="629" t="s">
        <v>2074</v>
      </c>
      <c r="D246" s="629" t="s">
        <v>1173</v>
      </c>
      <c r="E246" s="629"/>
      <c r="F246" s="629" t="s">
        <v>17</v>
      </c>
      <c r="G246" s="629"/>
      <c r="H246" s="733">
        <v>530000</v>
      </c>
      <c r="I246" s="629" t="s">
        <v>1382</v>
      </c>
      <c r="J246" s="629"/>
      <c r="K246" s="629"/>
      <c r="L246" s="629" t="s">
        <v>1409</v>
      </c>
      <c r="M246" s="629"/>
      <c r="N246" s="629">
        <v>530000</v>
      </c>
      <c r="O246" s="629"/>
      <c r="P246" s="629"/>
      <c r="Q246" s="629"/>
      <c r="R246" s="629"/>
      <c r="S246" s="218"/>
      <c r="T246" s="237"/>
      <c r="U246" s="237"/>
      <c r="V246" s="237"/>
      <c r="W246" s="237"/>
      <c r="X246" s="237"/>
      <c r="Y246" s="237"/>
      <c r="Z246" s="629"/>
      <c r="AA246" s="662"/>
      <c r="AB246" s="234"/>
      <c r="AC246" s="691"/>
      <c r="AD246" s="691"/>
      <c r="AE246" s="691"/>
      <c r="AF246" s="691"/>
      <c r="AG246" s="691"/>
      <c r="AH246" s="691"/>
      <c r="AI246" s="691"/>
      <c r="AJ246" s="691"/>
      <c r="AK246" s="691"/>
      <c r="AL246" s="691"/>
      <c r="AM246" s="691"/>
      <c r="AN246" s="691"/>
      <c r="AO246" s="691"/>
      <c r="AP246" s="691"/>
      <c r="AQ246" s="691"/>
      <c r="AR246" s="691"/>
      <c r="AS246" s="691"/>
      <c r="AT246" s="691"/>
      <c r="AU246" s="691"/>
      <c r="AV246" s="691"/>
      <c r="AW246" s="691"/>
      <c r="AX246" s="691"/>
      <c r="AY246" s="691"/>
      <c r="AZ246" s="691"/>
      <c r="BA246" s="691"/>
      <c r="BB246" s="691"/>
      <c r="BC246" s="691"/>
      <c r="BD246" s="691"/>
      <c r="BE246" s="691"/>
      <c r="BF246" s="691"/>
      <c r="BG246" s="691"/>
      <c r="BH246" s="691"/>
      <c r="BI246" s="691"/>
      <c r="BJ246" s="691"/>
      <c r="BK246" s="691"/>
      <c r="BL246" s="691"/>
      <c r="BM246" s="691"/>
      <c r="BN246" s="691"/>
      <c r="BO246" s="691"/>
      <c r="BP246" s="691"/>
      <c r="BQ246" s="691"/>
      <c r="BR246" s="691"/>
      <c r="BS246" s="691"/>
      <c r="BT246" s="691"/>
      <c r="BU246" s="691"/>
      <c r="BV246" s="691"/>
      <c r="BW246" s="691"/>
      <c r="BX246" s="691"/>
      <c r="BY246" s="691"/>
      <c r="BZ246" s="691"/>
      <c r="CA246" s="691"/>
      <c r="CB246" s="691"/>
      <c r="CC246" s="691"/>
      <c r="CD246" s="691"/>
      <c r="CE246" s="691"/>
      <c r="CF246" s="691"/>
      <c r="CG246" s="691"/>
      <c r="CH246" s="691"/>
      <c r="CI246" s="691"/>
      <c r="CJ246" s="691"/>
      <c r="CK246" s="691"/>
      <c r="CL246" s="691"/>
      <c r="CM246" s="691"/>
      <c r="CN246" s="691"/>
      <c r="CO246" s="691"/>
      <c r="CP246" s="691"/>
      <c r="CQ246" s="691"/>
      <c r="CR246" s="691"/>
      <c r="CS246" s="691"/>
      <c r="CT246" s="691"/>
      <c r="CU246" s="691"/>
      <c r="CV246" s="691"/>
      <c r="CW246" s="691"/>
      <c r="CX246" s="691"/>
      <c r="CY246" s="691"/>
      <c r="CZ246" s="691"/>
      <c r="DA246" s="691"/>
    </row>
    <row r="247" spans="1:105" ht="27" customHeight="1">
      <c r="A247" s="628"/>
      <c r="B247" s="629" t="s">
        <v>1326</v>
      </c>
      <c r="C247" s="629" t="s">
        <v>2036</v>
      </c>
      <c r="D247" s="629" t="s">
        <v>1173</v>
      </c>
      <c r="E247" s="629"/>
      <c r="F247" s="629" t="s">
        <v>17</v>
      </c>
      <c r="G247" s="629"/>
      <c r="H247" s="733">
        <v>480000</v>
      </c>
      <c r="I247" s="629" t="s">
        <v>1382</v>
      </c>
      <c r="J247" s="629"/>
      <c r="K247" s="629"/>
      <c r="L247" s="629" t="s">
        <v>1409</v>
      </c>
      <c r="M247" s="629">
        <v>0</v>
      </c>
      <c r="N247" s="629">
        <v>480000</v>
      </c>
      <c r="O247" s="629"/>
      <c r="P247" s="629"/>
      <c r="Q247" s="629"/>
      <c r="R247" s="629"/>
      <c r="S247" s="218"/>
      <c r="T247" s="237"/>
      <c r="U247" s="237"/>
      <c r="V247" s="237"/>
      <c r="W247" s="237"/>
      <c r="X247" s="237"/>
      <c r="Y247" s="237"/>
      <c r="Z247" s="629"/>
      <c r="AA247" s="662"/>
      <c r="AB247" s="234"/>
      <c r="AC247" s="691"/>
      <c r="AD247" s="691"/>
      <c r="AE247" s="691"/>
      <c r="AF247" s="691"/>
      <c r="AG247" s="691"/>
      <c r="AH247" s="691"/>
      <c r="AI247" s="691"/>
      <c r="AJ247" s="691"/>
      <c r="AK247" s="691"/>
      <c r="AL247" s="691"/>
      <c r="AM247" s="691"/>
      <c r="AN247" s="691"/>
      <c r="AO247" s="691"/>
      <c r="AP247" s="691"/>
      <c r="AQ247" s="691"/>
      <c r="AR247" s="691"/>
      <c r="AS247" s="691"/>
      <c r="AT247" s="691"/>
      <c r="AU247" s="691"/>
      <c r="AV247" s="691"/>
      <c r="AW247" s="691"/>
      <c r="AX247" s="691"/>
      <c r="AY247" s="691"/>
      <c r="AZ247" s="691"/>
      <c r="BA247" s="691"/>
      <c r="BB247" s="691"/>
      <c r="BC247" s="691"/>
      <c r="BD247" s="691"/>
      <c r="BE247" s="691"/>
      <c r="BF247" s="691"/>
      <c r="BG247" s="691"/>
      <c r="BH247" s="691"/>
      <c r="BI247" s="691"/>
      <c r="BJ247" s="691"/>
      <c r="BK247" s="691"/>
      <c r="BL247" s="691"/>
      <c r="BM247" s="691"/>
      <c r="BN247" s="691"/>
      <c r="BO247" s="691"/>
      <c r="BP247" s="691"/>
      <c r="BQ247" s="691"/>
      <c r="BR247" s="691"/>
      <c r="BS247" s="691"/>
      <c r="BT247" s="691"/>
      <c r="BU247" s="691"/>
      <c r="BV247" s="691"/>
      <c r="BW247" s="691"/>
      <c r="BX247" s="691"/>
      <c r="BY247" s="691"/>
      <c r="BZ247" s="691"/>
      <c r="CA247" s="691"/>
      <c r="CB247" s="691"/>
      <c r="CC247" s="691"/>
      <c r="CD247" s="691"/>
      <c r="CE247" s="691"/>
      <c r="CF247" s="691"/>
      <c r="CG247" s="691"/>
      <c r="CH247" s="691"/>
      <c r="CI247" s="691"/>
      <c r="CJ247" s="691"/>
      <c r="CK247" s="691"/>
      <c r="CL247" s="691"/>
      <c r="CM247" s="691"/>
      <c r="CN247" s="691"/>
      <c r="CO247" s="691"/>
      <c r="CP247" s="691"/>
      <c r="CQ247" s="691"/>
      <c r="CR247" s="691"/>
      <c r="CS247" s="691"/>
      <c r="CT247" s="691"/>
      <c r="CU247" s="691"/>
      <c r="CV247" s="691"/>
      <c r="CW247" s="691"/>
      <c r="CX247" s="691"/>
      <c r="CY247" s="691"/>
      <c r="CZ247" s="691"/>
      <c r="DA247" s="691"/>
    </row>
    <row r="248" spans="1:105" ht="27" customHeight="1">
      <c r="A248" s="628"/>
      <c r="B248" s="629" t="s">
        <v>1326</v>
      </c>
      <c r="C248" s="629" t="s">
        <v>1170</v>
      </c>
      <c r="D248" s="629" t="s">
        <v>1173</v>
      </c>
      <c r="E248" s="629"/>
      <c r="F248" s="629" t="s">
        <v>17</v>
      </c>
      <c r="G248" s="629"/>
      <c r="H248" s="733">
        <v>285000</v>
      </c>
      <c r="I248" s="629" t="s">
        <v>1382</v>
      </c>
      <c r="J248" s="629"/>
      <c r="K248" s="629"/>
      <c r="L248" s="629" t="s">
        <v>1409</v>
      </c>
      <c r="M248" s="629"/>
      <c r="N248" s="629">
        <v>285000</v>
      </c>
      <c r="O248" s="629"/>
      <c r="P248" s="629"/>
      <c r="Q248" s="629"/>
      <c r="R248" s="629"/>
      <c r="S248" s="218"/>
      <c r="T248" s="237"/>
      <c r="U248" s="237"/>
      <c r="V248" s="237"/>
      <c r="W248" s="237"/>
      <c r="X248" s="237"/>
      <c r="Y248" s="237"/>
      <c r="Z248" s="629"/>
      <c r="AA248" s="662"/>
      <c r="AB248" s="234"/>
      <c r="AC248" s="691"/>
      <c r="AD248" s="691"/>
      <c r="AE248" s="691"/>
      <c r="AF248" s="691"/>
      <c r="AG248" s="691"/>
      <c r="AH248" s="691"/>
      <c r="AI248" s="691"/>
      <c r="AJ248" s="691"/>
      <c r="AK248" s="691"/>
      <c r="AL248" s="691"/>
      <c r="AM248" s="691"/>
      <c r="AN248" s="691"/>
      <c r="AO248" s="691"/>
      <c r="AP248" s="691"/>
      <c r="AQ248" s="691"/>
      <c r="AR248" s="691"/>
      <c r="AS248" s="691"/>
      <c r="AT248" s="691"/>
      <c r="AU248" s="691"/>
      <c r="AV248" s="691"/>
      <c r="AW248" s="691"/>
      <c r="AX248" s="691"/>
      <c r="AY248" s="691"/>
      <c r="AZ248" s="691"/>
      <c r="BA248" s="691"/>
      <c r="BB248" s="691"/>
      <c r="BC248" s="691"/>
      <c r="BD248" s="691"/>
      <c r="BE248" s="691"/>
      <c r="BF248" s="691"/>
      <c r="BG248" s="691"/>
      <c r="BH248" s="691"/>
      <c r="BI248" s="691"/>
      <c r="BJ248" s="691"/>
      <c r="BK248" s="691"/>
      <c r="BL248" s="691"/>
      <c r="BM248" s="691"/>
      <c r="BN248" s="691"/>
      <c r="BO248" s="691"/>
      <c r="BP248" s="691"/>
      <c r="BQ248" s="691"/>
      <c r="BR248" s="691"/>
      <c r="BS248" s="691"/>
      <c r="BT248" s="691"/>
      <c r="BU248" s="691"/>
      <c r="BV248" s="691"/>
      <c r="BW248" s="691"/>
      <c r="BX248" s="691"/>
      <c r="BY248" s="691"/>
      <c r="BZ248" s="691"/>
      <c r="CA248" s="691"/>
      <c r="CB248" s="691"/>
      <c r="CC248" s="691"/>
      <c r="CD248" s="691"/>
      <c r="CE248" s="691"/>
      <c r="CF248" s="691"/>
      <c r="CG248" s="691"/>
      <c r="CH248" s="691"/>
      <c r="CI248" s="691"/>
      <c r="CJ248" s="691"/>
      <c r="CK248" s="691"/>
      <c r="CL248" s="691"/>
      <c r="CM248" s="691"/>
      <c r="CN248" s="691"/>
      <c r="CO248" s="691"/>
      <c r="CP248" s="691"/>
      <c r="CQ248" s="691"/>
      <c r="CR248" s="691"/>
      <c r="CS248" s="691"/>
      <c r="CT248" s="691"/>
      <c r="CU248" s="691"/>
      <c r="CV248" s="691"/>
      <c r="CW248" s="691"/>
      <c r="CX248" s="691"/>
      <c r="CY248" s="691"/>
      <c r="CZ248" s="691"/>
      <c r="DA248" s="691"/>
    </row>
    <row r="249" spans="1:105" ht="27" customHeight="1">
      <c r="A249" s="628"/>
      <c r="B249" s="629" t="s">
        <v>1326</v>
      </c>
      <c r="C249" s="629" t="s">
        <v>2048</v>
      </c>
      <c r="D249" s="629" t="s">
        <v>1173</v>
      </c>
      <c r="E249" s="629"/>
      <c r="F249" s="629" t="s">
        <v>17</v>
      </c>
      <c r="G249" s="629"/>
      <c r="H249" s="733">
        <v>142200</v>
      </c>
      <c r="I249" s="629" t="s">
        <v>1382</v>
      </c>
      <c r="J249" s="629"/>
      <c r="K249" s="629"/>
      <c r="L249" s="629" t="s">
        <v>1409</v>
      </c>
      <c r="M249" s="629"/>
      <c r="N249" s="629">
        <v>142200</v>
      </c>
      <c r="O249" s="629"/>
      <c r="P249" s="629"/>
      <c r="Q249" s="629"/>
      <c r="R249" s="629"/>
      <c r="S249" s="218"/>
      <c r="T249" s="237"/>
      <c r="U249" s="237"/>
      <c r="V249" s="237"/>
      <c r="W249" s="237"/>
      <c r="X249" s="237"/>
      <c r="Y249" s="237"/>
      <c r="Z249" s="629"/>
      <c r="AA249" s="662"/>
      <c r="AB249" s="234"/>
      <c r="AC249" s="691"/>
      <c r="AD249" s="691"/>
      <c r="AE249" s="691"/>
      <c r="AF249" s="691"/>
      <c r="AG249" s="691"/>
      <c r="AH249" s="691"/>
      <c r="AI249" s="691"/>
      <c r="AJ249" s="691"/>
      <c r="AK249" s="691"/>
      <c r="AL249" s="691"/>
      <c r="AM249" s="691"/>
      <c r="AN249" s="691"/>
      <c r="AO249" s="691"/>
      <c r="AP249" s="691"/>
      <c r="AQ249" s="691"/>
      <c r="AR249" s="691"/>
      <c r="AS249" s="691"/>
      <c r="AT249" s="691"/>
      <c r="AU249" s="691"/>
      <c r="AV249" s="691"/>
      <c r="AW249" s="691"/>
      <c r="AX249" s="691"/>
      <c r="AY249" s="691"/>
      <c r="AZ249" s="691"/>
      <c r="BA249" s="691"/>
      <c r="BB249" s="691"/>
      <c r="BC249" s="691"/>
      <c r="BD249" s="691"/>
      <c r="BE249" s="691"/>
      <c r="BF249" s="691"/>
      <c r="BG249" s="691"/>
      <c r="BH249" s="691"/>
      <c r="BI249" s="691"/>
      <c r="BJ249" s="691"/>
      <c r="BK249" s="691"/>
      <c r="BL249" s="691"/>
      <c r="BM249" s="691"/>
      <c r="BN249" s="691"/>
      <c r="BO249" s="691"/>
      <c r="BP249" s="691"/>
      <c r="BQ249" s="691"/>
      <c r="BR249" s="691"/>
      <c r="BS249" s="691"/>
      <c r="BT249" s="691"/>
      <c r="BU249" s="691"/>
      <c r="BV249" s="691"/>
      <c r="BW249" s="691"/>
      <c r="BX249" s="691"/>
      <c r="BY249" s="691"/>
      <c r="BZ249" s="691"/>
      <c r="CA249" s="691"/>
      <c r="CB249" s="691"/>
      <c r="CC249" s="691"/>
      <c r="CD249" s="691"/>
      <c r="CE249" s="691"/>
      <c r="CF249" s="691"/>
      <c r="CG249" s="691"/>
      <c r="CH249" s="691"/>
      <c r="CI249" s="691"/>
      <c r="CJ249" s="691"/>
      <c r="CK249" s="691"/>
      <c r="CL249" s="691"/>
      <c r="CM249" s="691"/>
      <c r="CN249" s="691"/>
      <c r="CO249" s="691"/>
      <c r="CP249" s="691"/>
      <c r="CQ249" s="691"/>
      <c r="CR249" s="691"/>
      <c r="CS249" s="691"/>
      <c r="CT249" s="691"/>
      <c r="CU249" s="691"/>
      <c r="CV249" s="691"/>
      <c r="CW249" s="691"/>
      <c r="CX249" s="691"/>
      <c r="CY249" s="691"/>
      <c r="CZ249" s="691"/>
      <c r="DA249" s="691"/>
    </row>
    <row r="250" spans="1:105" ht="27" customHeight="1">
      <c r="A250" s="628"/>
      <c r="B250" s="629" t="s">
        <v>1326</v>
      </c>
      <c r="C250" s="629" t="s">
        <v>1171</v>
      </c>
      <c r="D250" s="629" t="s">
        <v>1173</v>
      </c>
      <c r="E250" s="629"/>
      <c r="F250" s="629" t="s">
        <v>17</v>
      </c>
      <c r="G250" s="629"/>
      <c r="H250" s="733">
        <v>90000</v>
      </c>
      <c r="I250" s="629" t="s">
        <v>1382</v>
      </c>
      <c r="J250" s="629"/>
      <c r="K250" s="629"/>
      <c r="L250" s="629" t="s">
        <v>1409</v>
      </c>
      <c r="M250" s="629"/>
      <c r="N250" s="629">
        <v>90000</v>
      </c>
      <c r="O250" s="629"/>
      <c r="P250" s="629"/>
      <c r="Q250" s="629"/>
      <c r="R250" s="629"/>
      <c r="S250" s="218"/>
      <c r="T250" s="237"/>
      <c r="U250" s="237"/>
      <c r="V250" s="237"/>
      <c r="W250" s="237"/>
      <c r="X250" s="237"/>
      <c r="Y250" s="237"/>
      <c r="Z250" s="629"/>
      <c r="AA250" s="662"/>
      <c r="AB250" s="234"/>
      <c r="AC250" s="691"/>
      <c r="AD250" s="691"/>
      <c r="AE250" s="691"/>
      <c r="AF250" s="691"/>
      <c r="AG250" s="691"/>
      <c r="AH250" s="691"/>
      <c r="AI250" s="691"/>
      <c r="AJ250" s="691"/>
      <c r="AK250" s="691"/>
      <c r="AL250" s="691"/>
      <c r="AM250" s="691"/>
      <c r="AN250" s="691"/>
      <c r="AO250" s="691"/>
      <c r="AP250" s="691"/>
      <c r="AQ250" s="691"/>
      <c r="AR250" s="691"/>
      <c r="AS250" s="691"/>
      <c r="AT250" s="691"/>
      <c r="AU250" s="691"/>
      <c r="AV250" s="691"/>
      <c r="AW250" s="691"/>
      <c r="AX250" s="691"/>
      <c r="AY250" s="691"/>
      <c r="AZ250" s="691"/>
      <c r="BA250" s="691"/>
      <c r="BB250" s="691"/>
      <c r="BC250" s="691"/>
      <c r="BD250" s="691"/>
      <c r="BE250" s="691"/>
      <c r="BF250" s="691"/>
      <c r="BG250" s="691"/>
      <c r="BH250" s="691"/>
      <c r="BI250" s="691"/>
      <c r="BJ250" s="691"/>
      <c r="BK250" s="691"/>
      <c r="BL250" s="691"/>
      <c r="BM250" s="691"/>
      <c r="BN250" s="691"/>
      <c r="BO250" s="691"/>
      <c r="BP250" s="691"/>
      <c r="BQ250" s="691"/>
      <c r="BR250" s="691"/>
      <c r="BS250" s="691"/>
      <c r="BT250" s="691"/>
      <c r="BU250" s="691"/>
      <c r="BV250" s="691"/>
      <c r="BW250" s="691"/>
      <c r="BX250" s="691"/>
      <c r="BY250" s="691"/>
      <c r="BZ250" s="691"/>
      <c r="CA250" s="691"/>
      <c r="CB250" s="691"/>
      <c r="CC250" s="691"/>
      <c r="CD250" s="691"/>
      <c r="CE250" s="691"/>
      <c r="CF250" s="691"/>
      <c r="CG250" s="691"/>
      <c r="CH250" s="691"/>
      <c r="CI250" s="691"/>
      <c r="CJ250" s="691"/>
      <c r="CK250" s="691"/>
      <c r="CL250" s="691"/>
      <c r="CM250" s="691"/>
      <c r="CN250" s="691"/>
      <c r="CO250" s="691"/>
      <c r="CP250" s="691"/>
      <c r="CQ250" s="691"/>
      <c r="CR250" s="691"/>
      <c r="CS250" s="691"/>
      <c r="CT250" s="691"/>
      <c r="CU250" s="691"/>
      <c r="CV250" s="691"/>
      <c r="CW250" s="691"/>
      <c r="CX250" s="691"/>
      <c r="CY250" s="691"/>
      <c r="CZ250" s="691"/>
      <c r="DA250" s="691"/>
    </row>
    <row r="251" spans="1:105" ht="27" customHeight="1">
      <c r="A251" s="628"/>
      <c r="B251" s="629" t="s">
        <v>1326</v>
      </c>
      <c r="C251" s="629" t="s">
        <v>1907</v>
      </c>
      <c r="D251" s="629" t="s">
        <v>1173</v>
      </c>
      <c r="E251" s="629"/>
      <c r="F251" s="629" t="s">
        <v>17</v>
      </c>
      <c r="G251" s="629"/>
      <c r="H251" s="733">
        <v>80000</v>
      </c>
      <c r="I251" s="629" t="s">
        <v>1382</v>
      </c>
      <c r="J251" s="629"/>
      <c r="K251" s="629"/>
      <c r="L251" s="629" t="s">
        <v>1409</v>
      </c>
      <c r="M251" s="629"/>
      <c r="N251" s="629">
        <v>80000</v>
      </c>
      <c r="O251" s="629"/>
      <c r="P251" s="629"/>
      <c r="Q251" s="629"/>
      <c r="R251" s="629"/>
      <c r="S251" s="218"/>
      <c r="T251" s="237"/>
      <c r="U251" s="237"/>
      <c r="V251" s="237"/>
      <c r="W251" s="237"/>
      <c r="X251" s="237"/>
      <c r="Y251" s="237"/>
      <c r="Z251" s="629"/>
      <c r="AA251" s="662"/>
      <c r="AB251" s="234"/>
      <c r="AC251" s="691"/>
      <c r="AD251" s="691"/>
      <c r="AE251" s="691"/>
      <c r="AF251" s="691"/>
      <c r="AG251" s="691"/>
      <c r="AH251" s="691"/>
      <c r="AI251" s="691"/>
      <c r="AJ251" s="691"/>
      <c r="AK251" s="691"/>
      <c r="AL251" s="691"/>
      <c r="AM251" s="691"/>
      <c r="AN251" s="691"/>
      <c r="AO251" s="691"/>
      <c r="AP251" s="691"/>
      <c r="AQ251" s="691"/>
      <c r="AR251" s="691"/>
      <c r="AS251" s="691"/>
      <c r="AT251" s="691"/>
      <c r="AU251" s="691"/>
      <c r="AV251" s="691"/>
      <c r="AW251" s="691"/>
      <c r="AX251" s="691"/>
      <c r="AY251" s="691"/>
      <c r="AZ251" s="691"/>
      <c r="BA251" s="691"/>
      <c r="BB251" s="691"/>
      <c r="BC251" s="691"/>
      <c r="BD251" s="691"/>
      <c r="BE251" s="691"/>
      <c r="BF251" s="691"/>
      <c r="BG251" s="691"/>
      <c r="BH251" s="691"/>
      <c r="BI251" s="691"/>
      <c r="BJ251" s="691"/>
      <c r="BK251" s="691"/>
      <c r="BL251" s="691"/>
      <c r="BM251" s="691"/>
      <c r="BN251" s="691"/>
      <c r="BO251" s="691"/>
      <c r="BP251" s="691"/>
      <c r="BQ251" s="691"/>
      <c r="BR251" s="691"/>
      <c r="BS251" s="691"/>
      <c r="BT251" s="691"/>
      <c r="BU251" s="691"/>
      <c r="BV251" s="691"/>
      <c r="BW251" s="691"/>
      <c r="BX251" s="691"/>
      <c r="BY251" s="691"/>
      <c r="BZ251" s="691"/>
      <c r="CA251" s="691"/>
      <c r="CB251" s="691"/>
      <c r="CC251" s="691"/>
      <c r="CD251" s="691"/>
      <c r="CE251" s="691"/>
      <c r="CF251" s="691"/>
      <c r="CG251" s="691"/>
      <c r="CH251" s="691"/>
      <c r="CI251" s="691"/>
      <c r="CJ251" s="691"/>
      <c r="CK251" s="691"/>
      <c r="CL251" s="691"/>
      <c r="CM251" s="691"/>
      <c r="CN251" s="691"/>
      <c r="CO251" s="691"/>
      <c r="CP251" s="691"/>
      <c r="CQ251" s="691"/>
      <c r="CR251" s="691"/>
      <c r="CS251" s="691"/>
      <c r="CT251" s="691"/>
      <c r="CU251" s="691"/>
      <c r="CV251" s="691"/>
      <c r="CW251" s="691"/>
      <c r="CX251" s="691"/>
      <c r="CY251" s="691"/>
      <c r="CZ251" s="691"/>
      <c r="DA251" s="691"/>
    </row>
    <row r="252" spans="1:105" ht="27" customHeight="1">
      <c r="A252" s="628"/>
      <c r="B252" s="629" t="s">
        <v>1326</v>
      </c>
      <c r="C252" s="629" t="s">
        <v>2069</v>
      </c>
      <c r="D252" s="629" t="s">
        <v>1173</v>
      </c>
      <c r="E252" s="629"/>
      <c r="F252" s="629" t="s">
        <v>17</v>
      </c>
      <c r="G252" s="629"/>
      <c r="H252" s="733">
        <v>70000</v>
      </c>
      <c r="I252" s="629" t="s">
        <v>1382</v>
      </c>
      <c r="J252" s="629"/>
      <c r="K252" s="629"/>
      <c r="L252" s="629" t="s">
        <v>1409</v>
      </c>
      <c r="M252" s="629"/>
      <c r="N252" s="629">
        <v>70000</v>
      </c>
      <c r="O252" s="629"/>
      <c r="P252" s="629"/>
      <c r="Q252" s="629"/>
      <c r="R252" s="629"/>
      <c r="S252" s="218"/>
      <c r="T252" s="237"/>
      <c r="U252" s="237"/>
      <c r="V252" s="237"/>
      <c r="W252" s="237"/>
      <c r="X252" s="237"/>
      <c r="Y252" s="237"/>
      <c r="Z252" s="629"/>
      <c r="AA252" s="662"/>
      <c r="AB252" s="234"/>
    </row>
    <row r="253" spans="1:105" ht="27" customHeight="1">
      <c r="A253" s="628"/>
      <c r="B253" s="629" t="s">
        <v>1326</v>
      </c>
      <c r="C253" s="629" t="s">
        <v>2070</v>
      </c>
      <c r="D253" s="629" t="s">
        <v>1173</v>
      </c>
      <c r="E253" s="629"/>
      <c r="F253" s="629" t="s">
        <v>17</v>
      </c>
      <c r="G253" s="629"/>
      <c r="H253" s="733">
        <v>60000</v>
      </c>
      <c r="I253" s="629" t="s">
        <v>1382</v>
      </c>
      <c r="J253" s="629"/>
      <c r="K253" s="629"/>
      <c r="L253" s="629" t="s">
        <v>1409</v>
      </c>
      <c r="M253" s="629"/>
      <c r="N253" s="629">
        <v>60000</v>
      </c>
      <c r="O253" s="629"/>
      <c r="P253" s="629"/>
      <c r="Q253" s="629"/>
      <c r="R253" s="629"/>
      <c r="S253" s="218"/>
      <c r="T253" s="237"/>
      <c r="U253" s="237"/>
      <c r="V253" s="237"/>
      <c r="W253" s="237"/>
      <c r="X253" s="237"/>
      <c r="Y253" s="237"/>
      <c r="Z253" s="629"/>
      <c r="AA253" s="662"/>
      <c r="AB253" s="234"/>
    </row>
    <row r="254" spans="1:105" ht="27" customHeight="1">
      <c r="A254" s="628"/>
      <c r="B254" s="629" t="s">
        <v>1326</v>
      </c>
      <c r="C254" s="629" t="s">
        <v>2044</v>
      </c>
      <c r="D254" s="629" t="s">
        <v>1173</v>
      </c>
      <c r="E254" s="629"/>
      <c r="F254" s="629" t="s">
        <v>17</v>
      </c>
      <c r="G254" s="629"/>
      <c r="H254" s="733">
        <v>49656</v>
      </c>
      <c r="I254" s="629" t="s">
        <v>1382</v>
      </c>
      <c r="J254" s="629"/>
      <c r="K254" s="629"/>
      <c r="L254" s="629" t="s">
        <v>1409</v>
      </c>
      <c r="M254" s="629"/>
      <c r="N254" s="630">
        <v>49656</v>
      </c>
      <c r="O254" s="629"/>
      <c r="P254" s="629"/>
      <c r="Q254" s="629"/>
      <c r="R254" s="629"/>
      <c r="S254" s="218"/>
      <c r="T254" s="237"/>
      <c r="U254" s="237"/>
      <c r="V254" s="237"/>
      <c r="W254" s="237"/>
      <c r="X254" s="237"/>
      <c r="Y254" s="237"/>
      <c r="Z254" s="629"/>
      <c r="AA254" s="662"/>
      <c r="AB254" s="234"/>
    </row>
    <row r="255" spans="1:105" ht="27" customHeight="1">
      <c r="A255" s="628"/>
      <c r="B255" s="629" t="s">
        <v>1326</v>
      </c>
      <c r="C255" s="629" t="s">
        <v>2043</v>
      </c>
      <c r="D255" s="629" t="s">
        <v>1173</v>
      </c>
      <c r="E255" s="629"/>
      <c r="F255" s="629" t="s">
        <v>17</v>
      </c>
      <c r="G255" s="629"/>
      <c r="H255" s="733">
        <v>46200</v>
      </c>
      <c r="I255" s="629" t="s">
        <v>1382</v>
      </c>
      <c r="J255" s="629"/>
      <c r="K255" s="629"/>
      <c r="L255" s="629" t="s">
        <v>1409</v>
      </c>
      <c r="M255" s="629"/>
      <c r="N255" s="629">
        <v>46200</v>
      </c>
      <c r="O255" s="629"/>
      <c r="P255" s="629"/>
      <c r="Q255" s="629"/>
      <c r="R255" s="629"/>
      <c r="S255" s="218"/>
      <c r="T255" s="237"/>
      <c r="U255" s="237"/>
      <c r="V255" s="237"/>
      <c r="W255" s="237"/>
      <c r="X255" s="237"/>
      <c r="Y255" s="237"/>
      <c r="Z255" s="629"/>
      <c r="AA255" s="662"/>
      <c r="AB255" s="234"/>
    </row>
    <row r="256" spans="1:105" ht="27" customHeight="1">
      <c r="A256" s="628"/>
      <c r="B256" s="629" t="s">
        <v>1326</v>
      </c>
      <c r="C256" s="629" t="s">
        <v>2073</v>
      </c>
      <c r="D256" s="629" t="s">
        <v>1173</v>
      </c>
      <c r="E256" s="629"/>
      <c r="F256" s="629" t="s">
        <v>17</v>
      </c>
      <c r="G256" s="629"/>
      <c r="H256" s="733">
        <v>40000</v>
      </c>
      <c r="I256" s="629" t="s">
        <v>1382</v>
      </c>
      <c r="J256" s="629"/>
      <c r="K256" s="629"/>
      <c r="L256" s="629" t="s">
        <v>1409</v>
      </c>
      <c r="M256" s="629"/>
      <c r="N256" s="629">
        <v>40000</v>
      </c>
      <c r="O256" s="629"/>
      <c r="P256" s="629"/>
      <c r="Q256" s="629"/>
      <c r="R256" s="629"/>
      <c r="S256" s="218"/>
      <c r="T256" s="237"/>
      <c r="U256" s="237"/>
      <c r="V256" s="237"/>
      <c r="W256" s="237"/>
      <c r="X256" s="237"/>
      <c r="Y256" s="237"/>
      <c r="Z256" s="629"/>
      <c r="AA256" s="662"/>
      <c r="AB256" s="234"/>
    </row>
    <row r="257" spans="1:28" ht="27" customHeight="1">
      <c r="A257" s="628"/>
      <c r="B257" s="629" t="s">
        <v>1326</v>
      </c>
      <c r="C257" s="629" t="s">
        <v>2056</v>
      </c>
      <c r="D257" s="629" t="s">
        <v>1173</v>
      </c>
      <c r="E257" s="629"/>
      <c r="F257" s="629" t="s">
        <v>17</v>
      </c>
      <c r="G257" s="629"/>
      <c r="H257" s="733">
        <v>35000</v>
      </c>
      <c r="I257" s="629" t="s">
        <v>1382</v>
      </c>
      <c r="J257" s="629"/>
      <c r="K257" s="629"/>
      <c r="L257" s="629" t="s">
        <v>1409</v>
      </c>
      <c r="M257" s="629"/>
      <c r="N257" s="629">
        <v>35000</v>
      </c>
      <c r="O257" s="629"/>
      <c r="P257" s="629"/>
      <c r="Q257" s="629"/>
      <c r="R257" s="629"/>
      <c r="S257" s="218"/>
      <c r="T257" s="237"/>
      <c r="U257" s="237"/>
      <c r="V257" s="237"/>
      <c r="W257" s="237"/>
      <c r="X257" s="237"/>
      <c r="Y257" s="237"/>
      <c r="Z257" s="629"/>
      <c r="AA257" s="662"/>
      <c r="AB257" s="234"/>
    </row>
    <row r="258" spans="1:28" ht="27" customHeight="1">
      <c r="A258" s="659"/>
      <c r="B258" s="660" t="s">
        <v>1326</v>
      </c>
      <c r="C258" s="660" t="s">
        <v>1865</v>
      </c>
      <c r="D258" s="660" t="s">
        <v>1173</v>
      </c>
      <c r="E258" s="660"/>
      <c r="F258" s="660" t="s">
        <v>17</v>
      </c>
      <c r="G258" s="660"/>
      <c r="H258" s="661">
        <v>35000</v>
      </c>
      <c r="I258" s="660" t="s">
        <v>1382</v>
      </c>
      <c r="J258" s="660"/>
      <c r="K258" s="660"/>
      <c r="L258" s="660" t="s">
        <v>1409</v>
      </c>
      <c r="M258" s="660"/>
      <c r="N258" s="661">
        <v>35000</v>
      </c>
      <c r="O258" s="660"/>
      <c r="P258" s="660"/>
      <c r="Q258" s="660"/>
      <c r="R258" s="660"/>
      <c r="S258" s="598"/>
      <c r="T258" s="571"/>
      <c r="U258" s="571"/>
      <c r="V258" s="571"/>
      <c r="W258" s="571"/>
      <c r="X258" s="571"/>
      <c r="Y258" s="571"/>
      <c r="Z258" s="660"/>
      <c r="AA258" s="663"/>
      <c r="AB258" s="234"/>
    </row>
    <row r="259" spans="1:28" ht="27" customHeight="1">
      <c r="A259" s="628"/>
      <c r="B259" s="629" t="s">
        <v>1326</v>
      </c>
      <c r="C259" s="629" t="s">
        <v>1878</v>
      </c>
      <c r="D259" s="629" t="s">
        <v>1173</v>
      </c>
      <c r="E259" s="629"/>
      <c r="F259" s="629" t="s">
        <v>17</v>
      </c>
      <c r="G259" s="629"/>
      <c r="H259" s="733">
        <v>30000</v>
      </c>
      <c r="I259" s="629" t="s">
        <v>1382</v>
      </c>
      <c r="J259" s="629"/>
      <c r="K259" s="629"/>
      <c r="L259" s="629" t="s">
        <v>1409</v>
      </c>
      <c r="M259" s="629"/>
      <c r="N259" s="630">
        <f>H259</f>
        <v>30000</v>
      </c>
      <c r="O259" s="629"/>
      <c r="P259" s="629"/>
      <c r="Q259" s="629"/>
      <c r="R259" s="629"/>
      <c r="S259" s="218"/>
      <c r="T259" s="237"/>
      <c r="U259" s="237"/>
      <c r="V259" s="237"/>
      <c r="W259" s="237"/>
      <c r="X259" s="237"/>
      <c r="Y259" s="237"/>
      <c r="Z259" s="629"/>
      <c r="AA259" s="662"/>
      <c r="AB259" s="234"/>
    </row>
    <row r="260" spans="1:28" ht="27" customHeight="1">
      <c r="A260" s="628"/>
      <c r="B260" s="629" t="s">
        <v>1326</v>
      </c>
      <c r="C260" s="629" t="s">
        <v>2047</v>
      </c>
      <c r="D260" s="629" t="s">
        <v>1173</v>
      </c>
      <c r="E260" s="629"/>
      <c r="F260" s="629" t="s">
        <v>17</v>
      </c>
      <c r="G260" s="629"/>
      <c r="H260" s="733">
        <v>27719</v>
      </c>
      <c r="I260" s="629" t="s">
        <v>1382</v>
      </c>
      <c r="J260" s="629"/>
      <c r="K260" s="629"/>
      <c r="L260" s="629" t="s">
        <v>1409</v>
      </c>
      <c r="M260" s="629"/>
      <c r="N260" s="629">
        <v>27719</v>
      </c>
      <c r="O260" s="629"/>
      <c r="P260" s="629"/>
      <c r="Q260" s="629"/>
      <c r="R260" s="629"/>
      <c r="S260" s="218"/>
      <c r="T260" s="237"/>
      <c r="U260" s="237"/>
      <c r="V260" s="237"/>
      <c r="W260" s="237"/>
      <c r="X260" s="237"/>
      <c r="Y260" s="237"/>
      <c r="Z260" s="629"/>
      <c r="AA260" s="662"/>
      <c r="AB260" s="234"/>
    </row>
    <row r="261" spans="1:28" ht="27" customHeight="1">
      <c r="A261" s="628"/>
      <c r="B261" s="629" t="s">
        <v>1326</v>
      </c>
      <c r="C261" s="629" t="s">
        <v>2064</v>
      </c>
      <c r="D261" s="629" t="s">
        <v>1173</v>
      </c>
      <c r="E261" s="629"/>
      <c r="F261" s="629" t="s">
        <v>17</v>
      </c>
      <c r="G261" s="629"/>
      <c r="H261" s="733">
        <v>25000</v>
      </c>
      <c r="I261" s="629" t="s">
        <v>1382</v>
      </c>
      <c r="J261" s="629"/>
      <c r="K261" s="629"/>
      <c r="L261" s="629" t="s">
        <v>1409</v>
      </c>
      <c r="M261" s="629"/>
      <c r="N261" s="629">
        <v>25000</v>
      </c>
      <c r="O261" s="629"/>
      <c r="P261" s="629"/>
      <c r="Q261" s="629"/>
      <c r="R261" s="629"/>
      <c r="S261" s="218"/>
      <c r="T261" s="237"/>
      <c r="U261" s="237"/>
      <c r="V261" s="237"/>
      <c r="W261" s="237"/>
      <c r="X261" s="237"/>
      <c r="Y261" s="237"/>
      <c r="Z261" s="629"/>
      <c r="AA261" s="662"/>
      <c r="AB261" s="234"/>
    </row>
    <row r="262" spans="1:28" ht="27" customHeight="1">
      <c r="A262" s="628"/>
      <c r="B262" s="629" t="s">
        <v>1326</v>
      </c>
      <c r="C262" s="629" t="s">
        <v>2067</v>
      </c>
      <c r="D262" s="629" t="s">
        <v>1173</v>
      </c>
      <c r="E262" s="629"/>
      <c r="F262" s="629" t="s">
        <v>17</v>
      </c>
      <c r="G262" s="629"/>
      <c r="H262" s="733">
        <v>25000</v>
      </c>
      <c r="I262" s="629" t="s">
        <v>1382</v>
      </c>
      <c r="J262" s="629"/>
      <c r="K262" s="629"/>
      <c r="L262" s="629" t="s">
        <v>1409</v>
      </c>
      <c r="M262" s="629"/>
      <c r="N262" s="629">
        <v>25000</v>
      </c>
      <c r="O262" s="629"/>
      <c r="P262" s="629"/>
      <c r="Q262" s="629"/>
      <c r="R262" s="629"/>
      <c r="S262" s="218"/>
      <c r="T262" s="237"/>
      <c r="U262" s="237"/>
      <c r="V262" s="237"/>
      <c r="W262" s="237"/>
      <c r="X262" s="237"/>
      <c r="Y262" s="237"/>
      <c r="Z262" s="629"/>
      <c r="AA262" s="662"/>
      <c r="AB262" s="234"/>
    </row>
    <row r="263" spans="1:28" ht="27" customHeight="1">
      <c r="A263" s="628"/>
      <c r="B263" s="629" t="s">
        <v>1326</v>
      </c>
      <c r="C263" s="629" t="s">
        <v>2041</v>
      </c>
      <c r="D263" s="629" t="s">
        <v>1173</v>
      </c>
      <c r="E263" s="629"/>
      <c r="F263" s="629" t="s">
        <v>17</v>
      </c>
      <c r="G263" s="629"/>
      <c r="H263" s="733">
        <v>25000</v>
      </c>
      <c r="I263" s="629" t="s">
        <v>1382</v>
      </c>
      <c r="J263" s="629"/>
      <c r="K263" s="629"/>
      <c r="L263" s="629" t="s">
        <v>1409</v>
      </c>
      <c r="M263" s="629"/>
      <c r="N263" s="629">
        <v>25000</v>
      </c>
      <c r="O263" s="629"/>
      <c r="P263" s="629"/>
      <c r="Q263" s="629"/>
      <c r="R263" s="629"/>
      <c r="S263" s="218"/>
      <c r="T263" s="237"/>
      <c r="U263" s="237"/>
      <c r="V263" s="237"/>
      <c r="W263" s="237"/>
      <c r="X263" s="237"/>
      <c r="Y263" s="237"/>
      <c r="Z263" s="629"/>
      <c r="AA263" s="662"/>
      <c r="AB263" s="234"/>
    </row>
    <row r="264" spans="1:28" ht="27" customHeight="1">
      <c r="A264" s="628"/>
      <c r="B264" s="629" t="s">
        <v>1326</v>
      </c>
      <c r="C264" s="629" t="s">
        <v>2065</v>
      </c>
      <c r="D264" s="629" t="s">
        <v>1173</v>
      </c>
      <c r="E264" s="629"/>
      <c r="F264" s="629" t="s">
        <v>17</v>
      </c>
      <c r="G264" s="629"/>
      <c r="H264" s="733">
        <v>25000</v>
      </c>
      <c r="I264" s="629" t="s">
        <v>1382</v>
      </c>
      <c r="J264" s="629"/>
      <c r="K264" s="629"/>
      <c r="L264" s="629" t="s">
        <v>1409</v>
      </c>
      <c r="M264" s="629"/>
      <c r="N264" s="629">
        <v>25000</v>
      </c>
      <c r="O264" s="629"/>
      <c r="P264" s="629"/>
      <c r="Q264" s="629"/>
      <c r="R264" s="629"/>
      <c r="S264" s="218"/>
      <c r="T264" s="237"/>
      <c r="U264" s="237"/>
      <c r="V264" s="237"/>
      <c r="W264" s="237"/>
      <c r="X264" s="237"/>
      <c r="Y264" s="237"/>
      <c r="Z264" s="629"/>
      <c r="AA264" s="662"/>
      <c r="AB264" s="234"/>
    </row>
    <row r="265" spans="1:28" ht="27" customHeight="1">
      <c r="A265" s="659"/>
      <c r="B265" s="660" t="s">
        <v>1326</v>
      </c>
      <c r="C265" s="660" t="s">
        <v>2050</v>
      </c>
      <c r="D265" s="660" t="s">
        <v>1173</v>
      </c>
      <c r="E265" s="660"/>
      <c r="F265" s="660" t="s">
        <v>17</v>
      </c>
      <c r="G265" s="660"/>
      <c r="H265" s="661">
        <v>25000</v>
      </c>
      <c r="I265" s="660" t="s">
        <v>1382</v>
      </c>
      <c r="J265" s="660"/>
      <c r="K265" s="660"/>
      <c r="L265" s="660" t="s">
        <v>1409</v>
      </c>
      <c r="M265" s="660"/>
      <c r="N265" s="660">
        <v>25000</v>
      </c>
      <c r="O265" s="660"/>
      <c r="P265" s="660"/>
      <c r="Q265" s="660"/>
      <c r="R265" s="660"/>
      <c r="S265" s="598"/>
      <c r="T265" s="571"/>
      <c r="U265" s="571"/>
      <c r="V265" s="571"/>
      <c r="W265" s="571"/>
      <c r="X265" s="571"/>
      <c r="Y265" s="571"/>
      <c r="Z265" s="660"/>
      <c r="AA265" s="663"/>
      <c r="AB265" s="234"/>
    </row>
    <row r="266" spans="1:28" s="573" customFormat="1" ht="27" customHeight="1">
      <c r="A266" s="628"/>
      <c r="B266" s="629" t="s">
        <v>1326</v>
      </c>
      <c r="C266" s="629" t="s">
        <v>1876</v>
      </c>
      <c r="D266" s="629" t="s">
        <v>1173</v>
      </c>
      <c r="E266" s="629"/>
      <c r="F266" s="629" t="s">
        <v>17</v>
      </c>
      <c r="G266" s="629"/>
      <c r="H266" s="734">
        <v>25000</v>
      </c>
      <c r="I266" s="629" t="s">
        <v>1382</v>
      </c>
      <c r="J266" s="629"/>
      <c r="K266" s="629"/>
      <c r="L266" s="629" t="s">
        <v>1409</v>
      </c>
      <c r="M266" s="629"/>
      <c r="N266" s="630">
        <f>H266</f>
        <v>25000</v>
      </c>
      <c r="O266" s="629"/>
      <c r="P266" s="629"/>
      <c r="Q266" s="629"/>
      <c r="R266" s="629"/>
      <c r="S266" s="218"/>
      <c r="T266" s="237"/>
      <c r="U266" s="237"/>
      <c r="V266" s="237"/>
      <c r="W266" s="237"/>
      <c r="X266" s="237"/>
      <c r="Y266" s="237"/>
      <c r="Z266" s="629"/>
      <c r="AA266" s="662"/>
      <c r="AB266" s="572"/>
    </row>
    <row r="267" spans="1:28" s="573" customFormat="1" ht="27" customHeight="1">
      <c r="A267" s="628"/>
      <c r="B267" s="629" t="s">
        <v>1326</v>
      </c>
      <c r="C267" s="629" t="s">
        <v>1136</v>
      </c>
      <c r="D267" s="629" t="s">
        <v>1173</v>
      </c>
      <c r="E267" s="629"/>
      <c r="F267" s="629" t="s">
        <v>17</v>
      </c>
      <c r="G267" s="629"/>
      <c r="H267" s="733">
        <v>24840</v>
      </c>
      <c r="I267" s="629" t="s">
        <v>1382</v>
      </c>
      <c r="J267" s="629"/>
      <c r="K267" s="629"/>
      <c r="L267" s="629" t="s">
        <v>1409</v>
      </c>
      <c r="M267" s="629"/>
      <c r="N267" s="629">
        <v>24840</v>
      </c>
      <c r="O267" s="629"/>
      <c r="P267" s="629"/>
      <c r="Q267" s="629"/>
      <c r="R267" s="629"/>
      <c r="S267" s="218"/>
      <c r="T267" s="237"/>
      <c r="U267" s="237"/>
      <c r="V267" s="237"/>
      <c r="W267" s="237"/>
      <c r="X267" s="237"/>
      <c r="Y267" s="237"/>
      <c r="Z267" s="629"/>
      <c r="AA267" s="662"/>
      <c r="AB267" s="572"/>
    </row>
    <row r="268" spans="1:28" s="573" customFormat="1" ht="27" customHeight="1">
      <c r="A268" s="628"/>
      <c r="B268" s="629" t="s">
        <v>1326</v>
      </c>
      <c r="C268" s="629" t="s">
        <v>2038</v>
      </c>
      <c r="D268" s="629" t="s">
        <v>1173</v>
      </c>
      <c r="E268" s="629"/>
      <c r="F268" s="629" t="s">
        <v>17</v>
      </c>
      <c r="G268" s="629"/>
      <c r="H268" s="733">
        <v>24000</v>
      </c>
      <c r="I268" s="629" t="s">
        <v>1382</v>
      </c>
      <c r="J268" s="629"/>
      <c r="K268" s="629"/>
      <c r="L268" s="629" t="s">
        <v>1409</v>
      </c>
      <c r="M268" s="629"/>
      <c r="N268" s="629">
        <v>24000</v>
      </c>
      <c r="O268" s="629"/>
      <c r="P268" s="629"/>
      <c r="Q268" s="629"/>
      <c r="R268" s="629"/>
      <c r="S268" s="218"/>
      <c r="T268" s="237"/>
      <c r="U268" s="237"/>
      <c r="V268" s="237"/>
      <c r="W268" s="237"/>
      <c r="X268" s="237"/>
      <c r="Y268" s="237"/>
      <c r="Z268" s="629"/>
      <c r="AA268" s="662"/>
      <c r="AB268" s="572"/>
    </row>
    <row r="269" spans="1:28" s="573" customFormat="1" ht="27" customHeight="1">
      <c r="A269" s="659"/>
      <c r="B269" s="660" t="s">
        <v>1326</v>
      </c>
      <c r="C269" s="660" t="s">
        <v>2053</v>
      </c>
      <c r="D269" s="660" t="s">
        <v>1173</v>
      </c>
      <c r="E269" s="660"/>
      <c r="F269" s="660" t="s">
        <v>17</v>
      </c>
      <c r="G269" s="660"/>
      <c r="H269" s="661">
        <v>18000</v>
      </c>
      <c r="I269" s="660" t="s">
        <v>1382</v>
      </c>
      <c r="J269" s="660"/>
      <c r="K269" s="660"/>
      <c r="L269" s="660" t="s">
        <v>1409</v>
      </c>
      <c r="M269" s="660"/>
      <c r="N269" s="660">
        <v>18000</v>
      </c>
      <c r="O269" s="660"/>
      <c r="P269" s="660"/>
      <c r="Q269" s="660"/>
      <c r="R269" s="660"/>
      <c r="S269" s="598"/>
      <c r="T269" s="571"/>
      <c r="U269" s="571"/>
      <c r="V269" s="571"/>
      <c r="W269" s="571"/>
      <c r="X269" s="571"/>
      <c r="Y269" s="571"/>
      <c r="Z269" s="660"/>
      <c r="AA269" s="663"/>
      <c r="AB269" s="572"/>
    </row>
    <row r="270" spans="1:28" s="573" customFormat="1" ht="27" customHeight="1">
      <c r="A270" s="659"/>
      <c r="B270" s="660" t="s">
        <v>1326</v>
      </c>
      <c r="C270" s="660" t="s">
        <v>2055</v>
      </c>
      <c r="D270" s="660" t="s">
        <v>1173</v>
      </c>
      <c r="E270" s="660"/>
      <c r="F270" s="660" t="s">
        <v>17</v>
      </c>
      <c r="G270" s="660"/>
      <c r="H270" s="661">
        <v>15000</v>
      </c>
      <c r="I270" s="660" t="s">
        <v>1382</v>
      </c>
      <c r="J270" s="660"/>
      <c r="K270" s="660"/>
      <c r="L270" s="660" t="s">
        <v>1409</v>
      </c>
      <c r="M270" s="660"/>
      <c r="N270" s="660">
        <v>15000</v>
      </c>
      <c r="O270" s="660"/>
      <c r="P270" s="660"/>
      <c r="Q270" s="660"/>
      <c r="R270" s="660"/>
      <c r="S270" s="598"/>
      <c r="T270" s="571"/>
      <c r="U270" s="571"/>
      <c r="V270" s="571"/>
      <c r="W270" s="571"/>
      <c r="X270" s="571"/>
      <c r="Y270" s="571"/>
      <c r="Z270" s="660"/>
      <c r="AA270" s="663"/>
      <c r="AB270" s="572"/>
    </row>
    <row r="271" spans="1:28" s="573" customFormat="1" ht="27" customHeight="1">
      <c r="A271" s="659"/>
      <c r="B271" s="660" t="s">
        <v>1326</v>
      </c>
      <c r="C271" s="660" t="s">
        <v>2042</v>
      </c>
      <c r="D271" s="660" t="s">
        <v>1173</v>
      </c>
      <c r="E271" s="660"/>
      <c r="F271" s="660" t="s">
        <v>17</v>
      </c>
      <c r="G271" s="660"/>
      <c r="H271" s="661">
        <v>15000</v>
      </c>
      <c r="I271" s="660" t="s">
        <v>1382</v>
      </c>
      <c r="J271" s="660"/>
      <c r="K271" s="660"/>
      <c r="L271" s="660" t="s">
        <v>1409</v>
      </c>
      <c r="M271" s="660"/>
      <c r="N271" s="660">
        <v>15000</v>
      </c>
      <c r="O271" s="660"/>
      <c r="P271" s="660"/>
      <c r="Q271" s="660"/>
      <c r="R271" s="660"/>
      <c r="S271" s="598"/>
      <c r="T271" s="571"/>
      <c r="U271" s="571"/>
      <c r="V271" s="571"/>
      <c r="W271" s="571"/>
      <c r="X271" s="571"/>
      <c r="Y271" s="571"/>
      <c r="Z271" s="660"/>
      <c r="AA271" s="663"/>
      <c r="AB271" s="572"/>
    </row>
    <row r="272" spans="1:28" s="573" customFormat="1" ht="27" customHeight="1">
      <c r="A272" s="628"/>
      <c r="B272" s="629" t="s">
        <v>1326</v>
      </c>
      <c r="C272" s="629" t="s">
        <v>1874</v>
      </c>
      <c r="D272" s="629" t="s">
        <v>1173</v>
      </c>
      <c r="E272" s="629"/>
      <c r="F272" s="629" t="s">
        <v>17</v>
      </c>
      <c r="G272" s="629"/>
      <c r="H272" s="733">
        <v>15000</v>
      </c>
      <c r="I272" s="629" t="s">
        <v>1382</v>
      </c>
      <c r="J272" s="629"/>
      <c r="K272" s="629"/>
      <c r="L272" s="629" t="s">
        <v>1409</v>
      </c>
      <c r="M272" s="629"/>
      <c r="N272" s="630">
        <f>H272</f>
        <v>15000</v>
      </c>
      <c r="O272" s="629"/>
      <c r="P272" s="629"/>
      <c r="Q272" s="629"/>
      <c r="R272" s="629"/>
      <c r="S272" s="218"/>
      <c r="T272" s="237"/>
      <c r="U272" s="237"/>
      <c r="V272" s="237"/>
      <c r="W272" s="237"/>
      <c r="X272" s="237"/>
      <c r="Y272" s="237"/>
      <c r="Z272" s="629"/>
      <c r="AA272" s="662"/>
      <c r="AB272" s="572"/>
    </row>
    <row r="273" spans="1:28" s="573" customFormat="1" ht="27" customHeight="1">
      <c r="A273" s="659"/>
      <c r="B273" s="660" t="s">
        <v>1326</v>
      </c>
      <c r="C273" s="660" t="s">
        <v>2039</v>
      </c>
      <c r="D273" s="660" t="s">
        <v>1173</v>
      </c>
      <c r="E273" s="660"/>
      <c r="F273" s="660" t="s">
        <v>17</v>
      </c>
      <c r="G273" s="660"/>
      <c r="H273" s="661">
        <v>13000</v>
      </c>
      <c r="I273" s="660" t="s">
        <v>1382</v>
      </c>
      <c r="J273" s="660"/>
      <c r="K273" s="660"/>
      <c r="L273" s="660" t="s">
        <v>1409</v>
      </c>
      <c r="M273" s="660"/>
      <c r="N273" s="661">
        <v>13000</v>
      </c>
      <c r="O273" s="660"/>
      <c r="P273" s="660"/>
      <c r="Q273" s="660"/>
      <c r="R273" s="660"/>
      <c r="S273" s="598"/>
      <c r="T273" s="571"/>
      <c r="U273" s="571"/>
      <c r="V273" s="571"/>
      <c r="W273" s="571"/>
      <c r="X273" s="571"/>
      <c r="Y273" s="571"/>
      <c r="Z273" s="660"/>
      <c r="AA273" s="663"/>
      <c r="AB273" s="572"/>
    </row>
    <row r="274" spans="1:28" s="573" customFormat="1" ht="27" customHeight="1">
      <c r="A274" s="659"/>
      <c r="B274" s="660" t="s">
        <v>1326</v>
      </c>
      <c r="C274" s="660" t="s">
        <v>1169</v>
      </c>
      <c r="D274" s="660" t="s">
        <v>1173</v>
      </c>
      <c r="E274" s="660"/>
      <c r="F274" s="660" t="s">
        <v>17</v>
      </c>
      <c r="G274" s="660"/>
      <c r="H274" s="661">
        <v>12167.4</v>
      </c>
      <c r="I274" s="660" t="s">
        <v>1382</v>
      </c>
      <c r="J274" s="660"/>
      <c r="K274" s="660"/>
      <c r="L274" s="660" t="s">
        <v>1409</v>
      </c>
      <c r="M274" s="660"/>
      <c r="N274" s="660">
        <v>12167.4</v>
      </c>
      <c r="O274" s="660"/>
      <c r="P274" s="660"/>
      <c r="Q274" s="660"/>
      <c r="R274" s="660"/>
      <c r="S274" s="598"/>
      <c r="T274" s="571"/>
      <c r="U274" s="571"/>
      <c r="V274" s="571"/>
      <c r="W274" s="571"/>
      <c r="X274" s="571"/>
      <c r="Y274" s="571"/>
      <c r="Z274" s="660"/>
      <c r="AA274" s="663"/>
      <c r="AB274" s="572"/>
    </row>
    <row r="275" spans="1:28" ht="27" customHeight="1">
      <c r="A275" s="659"/>
      <c r="B275" s="660" t="s">
        <v>1326</v>
      </c>
      <c r="C275" s="660" t="s">
        <v>1167</v>
      </c>
      <c r="D275" s="660" t="s">
        <v>1173</v>
      </c>
      <c r="E275" s="660"/>
      <c r="F275" s="660" t="s">
        <v>17</v>
      </c>
      <c r="G275" s="660"/>
      <c r="H275" s="661">
        <v>10000</v>
      </c>
      <c r="I275" s="660" t="s">
        <v>1382</v>
      </c>
      <c r="J275" s="660"/>
      <c r="K275" s="660"/>
      <c r="L275" s="660" t="s">
        <v>1409</v>
      </c>
      <c r="M275" s="660"/>
      <c r="N275" s="660">
        <v>10000</v>
      </c>
      <c r="O275" s="660"/>
      <c r="P275" s="660"/>
      <c r="Q275" s="660"/>
      <c r="R275" s="660"/>
      <c r="S275" s="598"/>
      <c r="T275" s="571"/>
      <c r="U275" s="571"/>
      <c r="V275" s="571"/>
      <c r="W275" s="571"/>
      <c r="X275" s="571"/>
      <c r="Y275" s="571"/>
      <c r="Z275" s="660"/>
      <c r="AA275" s="663"/>
      <c r="AB275" s="234"/>
    </row>
    <row r="276" spans="1:28" ht="27" customHeight="1">
      <c r="A276" s="628"/>
      <c r="B276" s="629" t="s">
        <v>1326</v>
      </c>
      <c r="C276" s="629" t="s">
        <v>2066</v>
      </c>
      <c r="D276" s="629" t="s">
        <v>1173</v>
      </c>
      <c r="E276" s="629"/>
      <c r="F276" s="629" t="s">
        <v>17</v>
      </c>
      <c r="G276" s="629"/>
      <c r="H276" s="733">
        <v>10000</v>
      </c>
      <c r="I276" s="629" t="s">
        <v>1382</v>
      </c>
      <c r="J276" s="629"/>
      <c r="K276" s="629"/>
      <c r="L276" s="629" t="s">
        <v>1409</v>
      </c>
      <c r="M276" s="629"/>
      <c r="N276" s="629">
        <v>10000</v>
      </c>
      <c r="O276" s="629"/>
      <c r="P276" s="629"/>
      <c r="Q276" s="629"/>
      <c r="R276" s="629"/>
      <c r="S276" s="218"/>
      <c r="T276" s="237"/>
      <c r="U276" s="237"/>
      <c r="V276" s="237"/>
      <c r="W276" s="237"/>
      <c r="X276" s="237"/>
      <c r="Y276" s="237"/>
      <c r="Z276" s="629"/>
      <c r="AA276" s="662"/>
      <c r="AB276" s="234"/>
    </row>
    <row r="277" spans="1:28" ht="27" customHeight="1">
      <c r="A277" s="628"/>
      <c r="B277" s="629" t="s">
        <v>1326</v>
      </c>
      <c r="C277" s="629" t="s">
        <v>1172</v>
      </c>
      <c r="D277" s="629" t="s">
        <v>1173</v>
      </c>
      <c r="E277" s="629"/>
      <c r="F277" s="629" t="s">
        <v>17</v>
      </c>
      <c r="G277" s="629"/>
      <c r="H277" s="733">
        <v>10000</v>
      </c>
      <c r="I277" s="629" t="s">
        <v>1382</v>
      </c>
      <c r="J277" s="629"/>
      <c r="K277" s="629"/>
      <c r="L277" s="629" t="s">
        <v>1409</v>
      </c>
      <c r="M277" s="629"/>
      <c r="N277" s="629">
        <v>10000</v>
      </c>
      <c r="O277" s="629"/>
      <c r="P277" s="629"/>
      <c r="Q277" s="629"/>
      <c r="R277" s="629"/>
      <c r="S277" s="218"/>
      <c r="T277" s="237"/>
      <c r="U277" s="237"/>
      <c r="V277" s="237"/>
      <c r="W277" s="237"/>
      <c r="X277" s="237"/>
      <c r="Y277" s="237"/>
      <c r="Z277" s="629"/>
      <c r="AA277" s="662"/>
      <c r="AB277" s="234"/>
    </row>
    <row r="278" spans="1:28" ht="27" customHeight="1">
      <c r="A278" s="628"/>
      <c r="B278" s="629" t="s">
        <v>1326</v>
      </c>
      <c r="C278" s="629" t="s">
        <v>1877</v>
      </c>
      <c r="D278" s="629" t="s">
        <v>1173</v>
      </c>
      <c r="E278" s="629"/>
      <c r="F278" s="629" t="s">
        <v>17</v>
      </c>
      <c r="G278" s="629"/>
      <c r="H278" s="734">
        <v>10000</v>
      </c>
      <c r="I278" s="629" t="s">
        <v>1382</v>
      </c>
      <c r="J278" s="629"/>
      <c r="K278" s="629"/>
      <c r="L278" s="629" t="s">
        <v>1409</v>
      </c>
      <c r="M278" s="629"/>
      <c r="N278" s="630">
        <f>H278</f>
        <v>10000</v>
      </c>
      <c r="O278" s="629"/>
      <c r="P278" s="629"/>
      <c r="Q278" s="629"/>
      <c r="R278" s="629"/>
      <c r="S278" s="218"/>
      <c r="T278" s="237"/>
      <c r="U278" s="237"/>
      <c r="V278" s="237"/>
      <c r="W278" s="237"/>
      <c r="X278" s="237"/>
      <c r="Y278" s="237"/>
      <c r="Z278" s="629"/>
      <c r="AA278" s="662"/>
      <c r="AB278" s="234"/>
    </row>
    <row r="279" spans="1:28" ht="27" customHeight="1">
      <c r="A279" s="628"/>
      <c r="B279" s="629" t="s">
        <v>1326</v>
      </c>
      <c r="C279" s="629" t="s">
        <v>2054</v>
      </c>
      <c r="D279" s="629" t="s">
        <v>1173</v>
      </c>
      <c r="E279" s="629"/>
      <c r="F279" s="629" t="s">
        <v>17</v>
      </c>
      <c r="G279" s="629"/>
      <c r="H279" s="733">
        <v>7500</v>
      </c>
      <c r="I279" s="629" t="s">
        <v>1382</v>
      </c>
      <c r="J279" s="629"/>
      <c r="K279" s="629"/>
      <c r="L279" s="629" t="s">
        <v>1409</v>
      </c>
      <c r="M279" s="629"/>
      <c r="N279" s="629">
        <v>7500</v>
      </c>
      <c r="O279" s="629"/>
      <c r="P279" s="629"/>
      <c r="Q279" s="629"/>
      <c r="R279" s="629"/>
      <c r="S279" s="218"/>
      <c r="T279" s="237"/>
      <c r="U279" s="237"/>
      <c r="V279" s="237"/>
      <c r="W279" s="237"/>
      <c r="X279" s="237"/>
      <c r="Y279" s="237"/>
      <c r="Z279" s="629"/>
      <c r="AA279" s="662"/>
      <c r="AB279" s="234"/>
    </row>
    <row r="280" spans="1:28" ht="27" customHeight="1">
      <c r="A280" s="628"/>
      <c r="B280" s="629" t="s">
        <v>1326</v>
      </c>
      <c r="C280" s="629" t="s">
        <v>1906</v>
      </c>
      <c r="D280" s="629" t="s">
        <v>1173</v>
      </c>
      <c r="E280" s="629"/>
      <c r="F280" s="629" t="s">
        <v>17</v>
      </c>
      <c r="G280" s="629"/>
      <c r="H280" s="733">
        <v>6000</v>
      </c>
      <c r="I280" s="629" t="s">
        <v>1382</v>
      </c>
      <c r="J280" s="629"/>
      <c r="K280" s="629"/>
      <c r="L280" s="629" t="s">
        <v>1409</v>
      </c>
      <c r="M280" s="629"/>
      <c r="N280" s="629">
        <v>6000</v>
      </c>
      <c r="O280" s="629"/>
      <c r="P280" s="629"/>
      <c r="Q280" s="629"/>
      <c r="R280" s="629"/>
      <c r="S280" s="218"/>
      <c r="T280" s="237"/>
      <c r="U280" s="237"/>
      <c r="V280" s="237"/>
      <c r="W280" s="237"/>
      <c r="X280" s="237"/>
      <c r="Y280" s="237"/>
      <c r="Z280" s="629"/>
      <c r="AA280" s="662"/>
      <c r="AB280" s="234"/>
    </row>
    <row r="281" spans="1:28" ht="27" customHeight="1">
      <c r="A281" s="628"/>
      <c r="B281" s="629" t="s">
        <v>1326</v>
      </c>
      <c r="C281" s="629" t="s">
        <v>2068</v>
      </c>
      <c r="D281" s="629" t="s">
        <v>1173</v>
      </c>
      <c r="E281" s="629"/>
      <c r="F281" s="629" t="s">
        <v>17</v>
      </c>
      <c r="G281" s="629"/>
      <c r="H281" s="733">
        <v>5000</v>
      </c>
      <c r="I281" s="629" t="s">
        <v>1382</v>
      </c>
      <c r="J281" s="629"/>
      <c r="K281" s="629"/>
      <c r="L281" s="629" t="s">
        <v>1409</v>
      </c>
      <c r="M281" s="629"/>
      <c r="N281" s="629">
        <v>5000</v>
      </c>
      <c r="O281" s="629"/>
      <c r="P281" s="629"/>
      <c r="Q281" s="629"/>
      <c r="R281" s="629"/>
      <c r="S281" s="218"/>
      <c r="T281" s="237"/>
      <c r="U281" s="237"/>
      <c r="V281" s="237"/>
      <c r="W281" s="237"/>
      <c r="X281" s="237"/>
      <c r="Y281" s="237"/>
      <c r="Z281" s="629"/>
      <c r="AA281" s="662"/>
      <c r="AB281" s="234"/>
    </row>
    <row r="282" spans="1:28" ht="27" customHeight="1">
      <c r="A282" s="628"/>
      <c r="B282" s="629" t="s">
        <v>1326</v>
      </c>
      <c r="C282" s="629" t="s">
        <v>1899</v>
      </c>
      <c r="D282" s="629" t="s">
        <v>1173</v>
      </c>
      <c r="E282" s="629"/>
      <c r="F282" s="629" t="s">
        <v>17</v>
      </c>
      <c r="G282" s="629"/>
      <c r="H282" s="733">
        <v>5000</v>
      </c>
      <c r="I282" s="629" t="s">
        <v>1382</v>
      </c>
      <c r="J282" s="629"/>
      <c r="K282" s="629"/>
      <c r="L282" s="629" t="s">
        <v>1409</v>
      </c>
      <c r="M282" s="629"/>
      <c r="N282" s="629">
        <v>5000</v>
      </c>
      <c r="O282" s="629"/>
      <c r="P282" s="629"/>
      <c r="Q282" s="629"/>
      <c r="R282" s="629"/>
      <c r="S282" s="218"/>
      <c r="T282" s="237"/>
      <c r="U282" s="237"/>
      <c r="V282" s="237"/>
      <c r="W282" s="237"/>
      <c r="X282" s="237"/>
      <c r="Y282" s="237"/>
      <c r="Z282" s="629"/>
      <c r="AA282" s="662"/>
      <c r="AB282" s="234"/>
    </row>
    <row r="283" spans="1:28" ht="27" customHeight="1">
      <c r="A283" s="628"/>
      <c r="B283" s="629" t="s">
        <v>1326</v>
      </c>
      <c r="C283" s="629" t="s">
        <v>2046</v>
      </c>
      <c r="D283" s="629" t="s">
        <v>1173</v>
      </c>
      <c r="E283" s="629"/>
      <c r="F283" s="629" t="s">
        <v>17</v>
      </c>
      <c r="G283" s="629"/>
      <c r="H283" s="733">
        <v>4500</v>
      </c>
      <c r="I283" s="629" t="s">
        <v>1382</v>
      </c>
      <c r="J283" s="629"/>
      <c r="K283" s="629"/>
      <c r="L283" s="629" t="s">
        <v>1409</v>
      </c>
      <c r="M283" s="629"/>
      <c r="N283" s="629">
        <v>4500</v>
      </c>
      <c r="O283" s="629"/>
      <c r="P283" s="629"/>
      <c r="Q283" s="629"/>
      <c r="R283" s="629"/>
      <c r="S283" s="218"/>
      <c r="T283" s="237"/>
      <c r="U283" s="237"/>
      <c r="V283" s="237"/>
      <c r="W283" s="237"/>
      <c r="X283" s="237"/>
      <c r="Y283" s="237"/>
      <c r="Z283" s="629"/>
      <c r="AA283" s="662"/>
      <c r="AB283" s="234"/>
    </row>
    <row r="284" spans="1:28" ht="27" customHeight="1">
      <c r="A284" s="628"/>
      <c r="B284" s="629" t="s">
        <v>1326</v>
      </c>
      <c r="C284" s="629" t="s">
        <v>1873</v>
      </c>
      <c r="D284" s="629" t="s">
        <v>1173</v>
      </c>
      <c r="E284" s="629"/>
      <c r="F284" s="629" t="s">
        <v>17</v>
      </c>
      <c r="G284" s="629"/>
      <c r="H284" s="733">
        <v>4500</v>
      </c>
      <c r="I284" s="629" t="s">
        <v>1382</v>
      </c>
      <c r="J284" s="629"/>
      <c r="K284" s="629"/>
      <c r="L284" s="629" t="s">
        <v>1409</v>
      </c>
      <c r="M284" s="629"/>
      <c r="N284" s="630">
        <f>H284</f>
        <v>4500</v>
      </c>
      <c r="O284" s="629"/>
      <c r="P284" s="629"/>
      <c r="Q284" s="629"/>
      <c r="R284" s="629"/>
      <c r="S284" s="218"/>
      <c r="T284" s="237"/>
      <c r="U284" s="237"/>
      <c r="V284" s="237"/>
      <c r="W284" s="237"/>
      <c r="X284" s="237"/>
      <c r="Y284" s="237"/>
      <c r="Z284" s="629"/>
      <c r="AA284" s="662"/>
      <c r="AB284" s="234"/>
    </row>
    <row r="285" spans="1:28" ht="27" customHeight="1">
      <c r="A285" s="628"/>
      <c r="B285" s="629" t="s">
        <v>1326</v>
      </c>
      <c r="C285" s="629" t="s">
        <v>2059</v>
      </c>
      <c r="D285" s="629" t="s">
        <v>1173</v>
      </c>
      <c r="E285" s="629"/>
      <c r="F285" s="629" t="s">
        <v>17</v>
      </c>
      <c r="G285" s="629"/>
      <c r="H285" s="733">
        <v>4200</v>
      </c>
      <c r="I285" s="629" t="s">
        <v>1382</v>
      </c>
      <c r="J285" s="629"/>
      <c r="K285" s="629"/>
      <c r="L285" s="629" t="s">
        <v>1409</v>
      </c>
      <c r="M285" s="629"/>
      <c r="N285" s="629">
        <v>4200</v>
      </c>
      <c r="O285" s="629"/>
      <c r="P285" s="629"/>
      <c r="Q285" s="629"/>
      <c r="R285" s="629"/>
      <c r="S285" s="218"/>
      <c r="T285" s="237"/>
      <c r="U285" s="237"/>
      <c r="V285" s="237"/>
      <c r="W285" s="237"/>
      <c r="X285" s="237"/>
      <c r="Y285" s="237"/>
      <c r="Z285" s="629"/>
      <c r="AA285" s="662"/>
      <c r="AB285" s="234"/>
    </row>
    <row r="286" spans="1:28" ht="27" customHeight="1">
      <c r="A286" s="628"/>
      <c r="B286" s="629" t="s">
        <v>1326</v>
      </c>
      <c r="C286" s="629" t="s">
        <v>1872</v>
      </c>
      <c r="D286" s="629" t="s">
        <v>1173</v>
      </c>
      <c r="E286" s="629"/>
      <c r="F286" s="629" t="s">
        <v>17</v>
      </c>
      <c r="G286" s="629"/>
      <c r="H286" s="733">
        <v>4000</v>
      </c>
      <c r="I286" s="629" t="s">
        <v>1382</v>
      </c>
      <c r="J286" s="629"/>
      <c r="K286" s="629"/>
      <c r="L286" s="629" t="s">
        <v>1409</v>
      </c>
      <c r="M286" s="629"/>
      <c r="N286" s="630">
        <f>H286</f>
        <v>4000</v>
      </c>
      <c r="O286" s="629"/>
      <c r="P286" s="629"/>
      <c r="Q286" s="629"/>
      <c r="R286" s="629"/>
      <c r="S286" s="218"/>
      <c r="T286" s="237"/>
      <c r="U286" s="237"/>
      <c r="V286" s="237"/>
      <c r="W286" s="237"/>
      <c r="X286" s="237"/>
      <c r="Y286" s="237"/>
      <c r="Z286" s="629"/>
      <c r="AA286" s="662"/>
      <c r="AB286" s="234"/>
    </row>
    <row r="287" spans="1:28" ht="27" customHeight="1">
      <c r="A287" s="628"/>
      <c r="B287" s="629" t="s">
        <v>1326</v>
      </c>
      <c r="C287" s="629" t="s">
        <v>2037</v>
      </c>
      <c r="D287" s="629" t="s">
        <v>1173</v>
      </c>
      <c r="E287" s="629"/>
      <c r="F287" s="629" t="s">
        <v>17</v>
      </c>
      <c r="G287" s="629"/>
      <c r="H287" s="733">
        <v>3700</v>
      </c>
      <c r="I287" s="629" t="s">
        <v>1382</v>
      </c>
      <c r="J287" s="629"/>
      <c r="K287" s="629"/>
      <c r="L287" s="629" t="s">
        <v>1409</v>
      </c>
      <c r="M287" s="629"/>
      <c r="N287" s="629">
        <v>3700</v>
      </c>
      <c r="O287" s="629"/>
      <c r="P287" s="629"/>
      <c r="Q287" s="629"/>
      <c r="R287" s="629"/>
      <c r="S287" s="218"/>
      <c r="T287" s="237"/>
      <c r="U287" s="237"/>
      <c r="V287" s="237"/>
      <c r="W287" s="237"/>
      <c r="X287" s="237"/>
      <c r="Y287" s="237"/>
      <c r="Z287" s="629"/>
      <c r="AA287" s="662"/>
      <c r="AB287" s="234"/>
    </row>
    <row r="288" spans="1:28" ht="27" customHeight="1">
      <c r="A288" s="628"/>
      <c r="B288" s="629" t="s">
        <v>1326</v>
      </c>
      <c r="C288" s="629" t="s">
        <v>2060</v>
      </c>
      <c r="D288" s="629" t="s">
        <v>1173</v>
      </c>
      <c r="E288" s="629"/>
      <c r="F288" s="629" t="s">
        <v>17</v>
      </c>
      <c r="G288" s="629"/>
      <c r="H288" s="733">
        <v>3500</v>
      </c>
      <c r="I288" s="629" t="s">
        <v>1382</v>
      </c>
      <c r="J288" s="629"/>
      <c r="K288" s="629"/>
      <c r="L288" s="629" t="s">
        <v>1409</v>
      </c>
      <c r="M288" s="629"/>
      <c r="N288" s="629">
        <v>3500</v>
      </c>
      <c r="O288" s="629"/>
      <c r="P288" s="629"/>
      <c r="Q288" s="629"/>
      <c r="R288" s="629"/>
      <c r="S288" s="218"/>
      <c r="T288" s="237"/>
      <c r="U288" s="237"/>
      <c r="V288" s="237"/>
      <c r="W288" s="237"/>
      <c r="X288" s="237"/>
      <c r="Y288" s="237"/>
      <c r="Z288" s="629"/>
      <c r="AA288" s="662"/>
      <c r="AB288" s="234"/>
    </row>
    <row r="289" spans="1:1024" ht="27" customHeight="1">
      <c r="A289" s="659"/>
      <c r="B289" s="660" t="s">
        <v>1326</v>
      </c>
      <c r="C289" s="660" t="s">
        <v>1861</v>
      </c>
      <c r="D289" s="660" t="s">
        <v>1173</v>
      </c>
      <c r="E289" s="660"/>
      <c r="F289" s="660" t="s">
        <v>17</v>
      </c>
      <c r="G289" s="660"/>
      <c r="H289" s="661">
        <v>3000</v>
      </c>
      <c r="I289" s="660" t="s">
        <v>1382</v>
      </c>
      <c r="J289" s="660"/>
      <c r="K289" s="660"/>
      <c r="L289" s="660" t="s">
        <v>1409</v>
      </c>
      <c r="M289" s="660"/>
      <c r="N289" s="661">
        <v>3000</v>
      </c>
      <c r="O289" s="660"/>
      <c r="P289" s="660"/>
      <c r="Q289" s="660"/>
      <c r="R289" s="660"/>
      <c r="S289" s="598"/>
      <c r="T289" s="571"/>
      <c r="U289" s="571"/>
      <c r="V289" s="571"/>
      <c r="W289" s="571"/>
      <c r="X289" s="571"/>
      <c r="Y289" s="571"/>
      <c r="Z289" s="660"/>
      <c r="AA289" s="663"/>
      <c r="AB289" s="234"/>
    </row>
    <row r="290" spans="1:1024" ht="27" customHeight="1">
      <c r="A290" s="628"/>
      <c r="B290" s="629" t="s">
        <v>1326</v>
      </c>
      <c r="C290" s="629" t="s">
        <v>2062</v>
      </c>
      <c r="D290" s="629" t="s">
        <v>1173</v>
      </c>
      <c r="E290" s="629"/>
      <c r="F290" s="629" t="s">
        <v>17</v>
      </c>
      <c r="G290" s="629"/>
      <c r="H290" s="733">
        <v>3000</v>
      </c>
      <c r="I290" s="629" t="s">
        <v>1382</v>
      </c>
      <c r="J290" s="629"/>
      <c r="K290" s="629"/>
      <c r="L290" s="629" t="s">
        <v>1409</v>
      </c>
      <c r="M290" s="629"/>
      <c r="N290" s="629">
        <v>3000</v>
      </c>
      <c r="O290" s="629"/>
      <c r="P290" s="629"/>
      <c r="Q290" s="629"/>
      <c r="R290" s="629"/>
      <c r="S290" s="218"/>
      <c r="T290" s="237"/>
      <c r="U290" s="237"/>
      <c r="V290" s="237"/>
      <c r="W290" s="237"/>
      <c r="X290" s="237"/>
      <c r="Y290" s="237"/>
      <c r="Z290" s="629"/>
      <c r="AA290" s="662"/>
      <c r="AB290" s="234"/>
      <c r="AC290" s="691"/>
      <c r="AD290" s="691"/>
      <c r="AE290" s="691"/>
      <c r="AF290" s="691"/>
      <c r="AG290" s="691"/>
      <c r="AH290" s="691"/>
      <c r="AI290" s="691"/>
      <c r="AJ290" s="691"/>
      <c r="AK290" s="691"/>
      <c r="AL290" s="691"/>
      <c r="AM290" s="691"/>
      <c r="AN290" s="691"/>
      <c r="AO290" s="691"/>
      <c r="AP290" s="691"/>
      <c r="AQ290" s="691"/>
      <c r="AR290" s="691"/>
      <c r="AS290" s="691"/>
      <c r="AT290" s="691"/>
      <c r="AU290" s="691"/>
      <c r="AV290" s="691"/>
      <c r="AW290" s="691"/>
      <c r="AX290" s="691"/>
      <c r="AY290" s="691"/>
      <c r="AZ290" s="691"/>
      <c r="BA290" s="691"/>
      <c r="BB290" s="691"/>
      <c r="BC290" s="691"/>
      <c r="BD290" s="691"/>
      <c r="BE290" s="691"/>
      <c r="BF290" s="691"/>
      <c r="BG290" s="691"/>
      <c r="BH290" s="691"/>
      <c r="BI290" s="691"/>
      <c r="BJ290" s="691"/>
      <c r="BK290" s="691"/>
      <c r="BL290" s="691"/>
      <c r="BM290" s="691"/>
      <c r="BN290" s="691"/>
      <c r="BO290" s="691"/>
      <c r="BP290" s="691"/>
      <c r="BQ290" s="691"/>
      <c r="BR290" s="691"/>
      <c r="BS290" s="691"/>
      <c r="BT290" s="691"/>
      <c r="BU290" s="691"/>
      <c r="BV290" s="691"/>
      <c r="BW290" s="691"/>
      <c r="BX290" s="691"/>
      <c r="BY290" s="691"/>
      <c r="BZ290" s="691"/>
      <c r="CA290" s="691"/>
      <c r="CB290" s="691"/>
      <c r="CC290" s="691"/>
      <c r="CD290" s="691"/>
      <c r="CE290" s="691"/>
      <c r="CF290" s="691"/>
      <c r="CG290" s="691"/>
      <c r="CH290" s="691"/>
      <c r="CI290" s="691"/>
      <c r="CJ290" s="691"/>
      <c r="CK290" s="691"/>
      <c r="CL290" s="691"/>
      <c r="CM290" s="691"/>
      <c r="CN290" s="691"/>
      <c r="CO290" s="691"/>
      <c r="CP290" s="691"/>
      <c r="CQ290" s="691"/>
      <c r="CR290" s="691"/>
      <c r="CS290" s="691"/>
      <c r="CT290" s="691"/>
      <c r="CU290" s="691"/>
      <c r="CV290" s="691"/>
      <c r="CW290" s="691"/>
      <c r="CX290" s="691"/>
      <c r="CY290" s="691"/>
      <c r="CZ290" s="691"/>
      <c r="DA290" s="691"/>
      <c r="DB290" s="691"/>
      <c r="DC290" s="691"/>
      <c r="DD290" s="691"/>
      <c r="DE290" s="691"/>
      <c r="DF290" s="691"/>
      <c r="DG290" s="691"/>
      <c r="DH290" s="691"/>
      <c r="DI290" s="691"/>
      <c r="DJ290" s="691"/>
      <c r="DK290" s="691"/>
      <c r="DL290" s="691"/>
      <c r="DM290" s="691"/>
      <c r="DN290" s="691"/>
      <c r="DO290" s="691"/>
      <c r="DP290" s="691"/>
      <c r="DQ290" s="691"/>
      <c r="DR290" s="691"/>
      <c r="DS290" s="691"/>
      <c r="DT290" s="691"/>
      <c r="DU290" s="691"/>
      <c r="DV290" s="691"/>
      <c r="DW290" s="691"/>
      <c r="DX290" s="691"/>
      <c r="DY290" s="691"/>
      <c r="DZ290" s="691"/>
      <c r="EA290" s="691"/>
      <c r="EB290" s="691"/>
      <c r="EC290" s="691"/>
      <c r="ED290" s="691"/>
      <c r="EE290" s="691"/>
      <c r="EF290" s="691"/>
      <c r="EG290" s="691"/>
      <c r="EH290" s="691"/>
      <c r="EI290" s="691"/>
      <c r="EJ290" s="691"/>
      <c r="EK290" s="691"/>
      <c r="EL290" s="691"/>
      <c r="EM290" s="691"/>
      <c r="EN290" s="691"/>
      <c r="EO290" s="691"/>
      <c r="EP290" s="691"/>
      <c r="EQ290" s="691"/>
    </row>
    <row r="291" spans="1:1024" s="209" customFormat="1" ht="27" customHeight="1">
      <c r="A291" s="628"/>
      <c r="B291" s="629" t="s">
        <v>1326</v>
      </c>
      <c r="C291" s="629" t="s">
        <v>1897</v>
      </c>
      <c r="D291" s="629" t="s">
        <v>1173</v>
      </c>
      <c r="E291" s="629"/>
      <c r="F291" s="629" t="s">
        <v>17</v>
      </c>
      <c r="G291" s="629"/>
      <c r="H291" s="733">
        <v>3000</v>
      </c>
      <c r="I291" s="629" t="s">
        <v>1382</v>
      </c>
      <c r="J291" s="629"/>
      <c r="K291" s="629"/>
      <c r="L291" s="629" t="s">
        <v>1409</v>
      </c>
      <c r="M291" s="629"/>
      <c r="N291" s="630">
        <f>H291</f>
        <v>3000</v>
      </c>
      <c r="O291" s="629"/>
      <c r="P291" s="629"/>
      <c r="Q291" s="629"/>
      <c r="R291" s="629"/>
      <c r="S291" s="218"/>
      <c r="T291" s="237"/>
      <c r="U291" s="237"/>
      <c r="V291" s="237"/>
      <c r="W291" s="237"/>
      <c r="X291" s="237"/>
      <c r="Y291" s="237"/>
      <c r="Z291" s="629"/>
      <c r="AA291" s="662"/>
      <c r="AB291" s="234"/>
      <c r="AC291" s="691"/>
      <c r="AD291" s="691"/>
      <c r="AE291" s="691"/>
      <c r="AF291" s="691"/>
      <c r="AG291" s="691"/>
      <c r="AH291" s="691"/>
      <c r="AI291" s="691"/>
      <c r="AJ291" s="691"/>
      <c r="AK291" s="691"/>
      <c r="AL291" s="691"/>
      <c r="AM291" s="691"/>
      <c r="AN291" s="691"/>
      <c r="AO291" s="691"/>
      <c r="AP291" s="691"/>
      <c r="AQ291" s="691"/>
      <c r="AR291" s="691"/>
      <c r="AS291" s="691"/>
      <c r="AT291" s="691"/>
      <c r="AU291" s="691"/>
      <c r="AV291" s="691"/>
      <c r="AW291" s="691"/>
      <c r="AX291" s="691"/>
      <c r="AY291" s="691"/>
      <c r="AZ291" s="691"/>
      <c r="BA291" s="691"/>
      <c r="BB291" s="691"/>
      <c r="BC291" s="691"/>
      <c r="BD291" s="691"/>
      <c r="BE291" s="691"/>
      <c r="BF291" s="691"/>
      <c r="BG291" s="691"/>
      <c r="BH291" s="691"/>
      <c r="BI291" s="691"/>
      <c r="BJ291" s="691"/>
      <c r="BK291" s="691"/>
      <c r="BL291" s="691"/>
      <c r="BM291" s="691"/>
      <c r="BN291" s="691"/>
      <c r="BO291" s="691"/>
      <c r="BP291" s="691"/>
      <c r="BQ291" s="691"/>
      <c r="BR291" s="691"/>
      <c r="BS291" s="691"/>
      <c r="BT291" s="691"/>
      <c r="BU291" s="691"/>
      <c r="BV291" s="691"/>
      <c r="BW291" s="691"/>
      <c r="BX291" s="691"/>
      <c r="BY291" s="691"/>
      <c r="BZ291" s="691"/>
      <c r="CA291" s="691"/>
      <c r="CB291" s="691"/>
      <c r="CC291" s="691"/>
      <c r="CD291" s="691"/>
      <c r="CE291" s="691"/>
      <c r="CF291" s="691"/>
      <c r="CG291" s="691"/>
      <c r="CH291" s="691"/>
      <c r="CI291" s="691"/>
      <c r="CJ291" s="691"/>
      <c r="CK291" s="691"/>
      <c r="CL291" s="691"/>
      <c r="CM291" s="691"/>
      <c r="CN291" s="691"/>
      <c r="CO291" s="691"/>
      <c r="CP291" s="691"/>
      <c r="CQ291" s="691"/>
      <c r="CR291" s="691"/>
      <c r="CS291" s="691"/>
      <c r="CT291" s="691"/>
      <c r="CU291" s="691"/>
      <c r="CV291" s="691"/>
      <c r="CW291" s="691"/>
      <c r="CX291" s="691"/>
      <c r="CY291" s="691"/>
      <c r="CZ291" s="691"/>
      <c r="DA291" s="691"/>
      <c r="DB291" s="691"/>
      <c r="DC291" s="691"/>
      <c r="DD291" s="691"/>
      <c r="DE291" s="691"/>
      <c r="DF291" s="691"/>
      <c r="DG291" s="691"/>
      <c r="DH291" s="691"/>
      <c r="DI291" s="691"/>
      <c r="DJ291" s="691"/>
      <c r="DK291" s="691"/>
      <c r="DL291" s="691"/>
      <c r="DM291" s="691"/>
      <c r="DN291" s="691"/>
      <c r="DO291" s="691"/>
      <c r="DP291" s="691"/>
      <c r="DQ291" s="691"/>
      <c r="DR291" s="691"/>
      <c r="DS291" s="691"/>
      <c r="DT291" s="691"/>
      <c r="DU291" s="691"/>
      <c r="DV291" s="691"/>
      <c r="DW291" s="691"/>
      <c r="DX291" s="691"/>
      <c r="DY291" s="691"/>
      <c r="DZ291" s="691"/>
      <c r="EA291" s="691"/>
      <c r="EB291" s="691"/>
      <c r="EC291" s="691"/>
      <c r="ED291" s="691"/>
      <c r="EE291" s="691"/>
      <c r="EF291" s="691"/>
      <c r="EG291" s="691"/>
      <c r="EH291" s="691"/>
      <c r="EI291" s="691"/>
      <c r="EJ291" s="691"/>
      <c r="EK291" s="691"/>
      <c r="EL291" s="691"/>
      <c r="EM291" s="691"/>
      <c r="EN291" s="691"/>
      <c r="EO291" s="691"/>
      <c r="EP291" s="691"/>
      <c r="EQ291" s="691"/>
    </row>
    <row r="292" spans="1:1024" s="8" customFormat="1" ht="27" customHeight="1">
      <c r="A292" s="628"/>
      <c r="B292" s="629" t="s">
        <v>1326</v>
      </c>
      <c r="C292" s="629" t="s">
        <v>1168</v>
      </c>
      <c r="D292" s="629" t="s">
        <v>1173</v>
      </c>
      <c r="E292" s="629"/>
      <c r="F292" s="629" t="s">
        <v>17</v>
      </c>
      <c r="G292" s="629"/>
      <c r="H292" s="733">
        <v>2880</v>
      </c>
      <c r="I292" s="629" t="s">
        <v>1382</v>
      </c>
      <c r="J292" s="629"/>
      <c r="K292" s="629"/>
      <c r="L292" s="629" t="s">
        <v>1409</v>
      </c>
      <c r="M292" s="629"/>
      <c r="N292" s="629">
        <v>2880</v>
      </c>
      <c r="O292" s="629"/>
      <c r="P292" s="629"/>
      <c r="Q292" s="629"/>
      <c r="R292" s="629"/>
      <c r="S292" s="218"/>
      <c r="T292" s="237"/>
      <c r="U292" s="237"/>
      <c r="V292" s="237"/>
      <c r="W292" s="237"/>
      <c r="X292" s="237"/>
      <c r="Y292" s="237"/>
      <c r="Z292" s="629"/>
      <c r="AA292" s="662"/>
      <c r="AB292" s="234"/>
      <c r="AC292" s="691"/>
      <c r="AD292" s="691"/>
      <c r="AE292" s="691"/>
      <c r="AF292" s="691"/>
      <c r="AG292" s="691"/>
      <c r="AH292" s="691"/>
      <c r="AI292" s="691"/>
      <c r="AJ292" s="691"/>
      <c r="AK292" s="691"/>
      <c r="AL292" s="691"/>
      <c r="AM292" s="691"/>
      <c r="AN292" s="691"/>
      <c r="AO292" s="691"/>
      <c r="AP292" s="691"/>
      <c r="AQ292" s="691"/>
      <c r="AR292" s="691"/>
      <c r="AS292" s="691"/>
      <c r="AT292" s="691"/>
      <c r="AU292" s="691"/>
      <c r="AV292" s="691"/>
      <c r="AW292" s="691"/>
      <c r="AX292" s="691"/>
      <c r="AY292" s="691"/>
      <c r="AZ292" s="691"/>
      <c r="BA292" s="691"/>
      <c r="BB292" s="691"/>
      <c r="BC292" s="691"/>
      <c r="BD292" s="691"/>
      <c r="BE292" s="691"/>
      <c r="BF292" s="691"/>
      <c r="BG292" s="691"/>
      <c r="BH292" s="691"/>
      <c r="BI292" s="691"/>
      <c r="BJ292" s="691"/>
      <c r="BK292" s="691"/>
      <c r="BL292" s="691"/>
      <c r="BM292" s="691"/>
      <c r="BN292" s="691"/>
      <c r="BO292" s="691"/>
      <c r="BP292" s="691"/>
      <c r="BQ292" s="691"/>
      <c r="BR292" s="691"/>
      <c r="BS292" s="691"/>
      <c r="BT292" s="691"/>
      <c r="BU292" s="691"/>
      <c r="BV292" s="691"/>
      <c r="BW292" s="691"/>
      <c r="BX292" s="691"/>
      <c r="BY292" s="691"/>
      <c r="BZ292" s="691"/>
      <c r="CA292" s="691"/>
      <c r="CB292" s="691"/>
      <c r="CC292" s="691"/>
      <c r="CD292" s="691"/>
      <c r="CE292" s="691"/>
      <c r="CF292" s="691"/>
      <c r="CG292" s="691"/>
      <c r="CH292" s="691"/>
      <c r="CI292" s="691"/>
      <c r="CJ292" s="691"/>
      <c r="CK292" s="691"/>
      <c r="CL292" s="691"/>
      <c r="CM292" s="691"/>
      <c r="CN292" s="691"/>
      <c r="CO292" s="691"/>
      <c r="CP292" s="691"/>
      <c r="CQ292" s="691"/>
      <c r="CR292" s="691"/>
      <c r="CS292" s="691"/>
      <c r="CT292" s="691"/>
      <c r="CU292" s="691"/>
      <c r="CV292" s="691"/>
      <c r="CW292" s="691"/>
      <c r="CX292" s="691"/>
      <c r="CY292" s="691"/>
      <c r="CZ292" s="691"/>
      <c r="DA292" s="691"/>
      <c r="DB292" s="691"/>
      <c r="DC292" s="691"/>
      <c r="DD292" s="691"/>
      <c r="DE292" s="691"/>
      <c r="DF292" s="691"/>
      <c r="DG292" s="691"/>
      <c r="DH292" s="691"/>
      <c r="DI292" s="691"/>
      <c r="DJ292" s="691"/>
      <c r="DK292" s="691"/>
      <c r="DL292" s="691"/>
      <c r="DM292" s="691"/>
      <c r="DN292" s="691"/>
      <c r="DO292" s="691"/>
      <c r="DP292" s="691"/>
      <c r="DQ292" s="691"/>
      <c r="DR292" s="691"/>
      <c r="DS292" s="691"/>
      <c r="DT292" s="691"/>
      <c r="DU292" s="691"/>
      <c r="DV292" s="691"/>
      <c r="DW292" s="691"/>
      <c r="DX292" s="691"/>
      <c r="DY292" s="691"/>
      <c r="DZ292" s="691"/>
      <c r="EA292" s="691"/>
      <c r="EB292" s="691"/>
      <c r="EC292" s="691"/>
      <c r="ED292" s="691"/>
      <c r="EE292" s="691"/>
      <c r="EF292" s="691"/>
      <c r="EG292" s="691"/>
      <c r="EH292" s="691"/>
      <c r="EI292" s="691"/>
      <c r="EJ292" s="691"/>
      <c r="EK292" s="691"/>
      <c r="EL292" s="691"/>
      <c r="EM292" s="691"/>
      <c r="EN292" s="691"/>
      <c r="EO292" s="691"/>
      <c r="EP292" s="691"/>
      <c r="EQ292" s="691"/>
    </row>
    <row r="293" spans="1:1024" s="8" customFormat="1" ht="27" customHeight="1">
      <c r="A293" s="628"/>
      <c r="B293" s="629" t="s">
        <v>1326</v>
      </c>
      <c r="C293" s="629" t="s">
        <v>2057</v>
      </c>
      <c r="D293" s="629" t="s">
        <v>1173</v>
      </c>
      <c r="E293" s="629"/>
      <c r="F293" s="629" t="s">
        <v>17</v>
      </c>
      <c r="G293" s="629"/>
      <c r="H293" s="733">
        <v>2800</v>
      </c>
      <c r="I293" s="629" t="s">
        <v>1382</v>
      </c>
      <c r="J293" s="629"/>
      <c r="K293" s="629"/>
      <c r="L293" s="629" t="s">
        <v>1409</v>
      </c>
      <c r="M293" s="629"/>
      <c r="N293" s="629">
        <v>2800</v>
      </c>
      <c r="O293" s="629"/>
      <c r="P293" s="629"/>
      <c r="Q293" s="629"/>
      <c r="R293" s="629"/>
      <c r="S293" s="218"/>
      <c r="T293" s="237"/>
      <c r="U293" s="237"/>
      <c r="V293" s="237"/>
      <c r="W293" s="237"/>
      <c r="X293" s="237"/>
      <c r="Y293" s="237"/>
      <c r="Z293" s="629"/>
      <c r="AA293" s="662"/>
      <c r="AB293" s="234"/>
      <c r="AC293" s="691"/>
      <c r="AD293" s="691"/>
      <c r="AE293" s="691"/>
      <c r="AF293" s="691"/>
      <c r="AG293" s="691"/>
      <c r="AH293" s="691"/>
      <c r="AI293" s="691"/>
      <c r="AJ293" s="691"/>
      <c r="AK293" s="691"/>
      <c r="AL293" s="691"/>
      <c r="AM293" s="691"/>
      <c r="AN293" s="691"/>
      <c r="AO293" s="691"/>
      <c r="AP293" s="691"/>
      <c r="AQ293" s="691"/>
      <c r="AR293" s="691"/>
      <c r="AS293" s="691"/>
      <c r="AT293" s="691"/>
      <c r="AU293" s="691"/>
      <c r="AV293" s="691"/>
      <c r="AW293" s="691"/>
      <c r="AX293" s="691"/>
      <c r="AY293" s="691"/>
      <c r="AZ293" s="691"/>
      <c r="BA293" s="691"/>
      <c r="BB293" s="691"/>
      <c r="BC293" s="691"/>
      <c r="BD293" s="691"/>
      <c r="BE293" s="691"/>
      <c r="BF293" s="691"/>
      <c r="BG293" s="691"/>
      <c r="BH293" s="691"/>
      <c r="BI293" s="691"/>
      <c r="BJ293" s="691"/>
      <c r="BK293" s="691"/>
      <c r="BL293" s="691"/>
      <c r="BM293" s="691"/>
      <c r="BN293" s="691"/>
      <c r="BO293" s="691"/>
      <c r="BP293" s="691"/>
      <c r="BQ293" s="691"/>
      <c r="BR293" s="691"/>
      <c r="BS293" s="691"/>
      <c r="BT293" s="691"/>
      <c r="BU293" s="691"/>
      <c r="BV293" s="691"/>
      <c r="BW293" s="691"/>
      <c r="BX293" s="691"/>
      <c r="BY293" s="691"/>
      <c r="BZ293" s="691"/>
      <c r="CA293" s="691"/>
      <c r="CB293" s="691"/>
      <c r="CC293" s="691"/>
      <c r="CD293" s="691"/>
      <c r="CE293" s="691"/>
      <c r="CF293" s="691"/>
      <c r="CG293" s="691"/>
      <c r="CH293" s="691"/>
      <c r="CI293" s="691"/>
      <c r="CJ293" s="691"/>
      <c r="CK293" s="691"/>
      <c r="CL293" s="691"/>
      <c r="CM293" s="691"/>
      <c r="CN293" s="691"/>
      <c r="CO293" s="691"/>
      <c r="CP293" s="691"/>
      <c r="CQ293" s="691"/>
      <c r="CR293" s="691"/>
      <c r="CS293" s="691"/>
      <c r="CT293" s="691"/>
      <c r="CU293" s="691"/>
      <c r="CV293" s="691"/>
      <c r="CW293" s="691"/>
      <c r="CX293" s="691"/>
      <c r="CY293" s="691"/>
      <c r="CZ293" s="691"/>
      <c r="DA293" s="691"/>
      <c r="DB293" s="691"/>
      <c r="DC293" s="691"/>
      <c r="DD293" s="691"/>
      <c r="DE293" s="691"/>
      <c r="DF293" s="691"/>
      <c r="DG293" s="691"/>
      <c r="DH293" s="691"/>
      <c r="DI293" s="691"/>
      <c r="DJ293" s="691"/>
      <c r="DK293" s="691"/>
      <c r="DL293" s="691"/>
      <c r="DM293" s="691"/>
      <c r="DN293" s="691"/>
      <c r="DO293" s="691"/>
      <c r="DP293" s="691"/>
      <c r="DQ293" s="691"/>
      <c r="DR293" s="691"/>
      <c r="DS293" s="691"/>
      <c r="DT293" s="691"/>
      <c r="DU293" s="691"/>
      <c r="DV293" s="691"/>
      <c r="DW293" s="691"/>
      <c r="DX293" s="691"/>
      <c r="DY293" s="691"/>
      <c r="DZ293" s="691"/>
      <c r="EA293" s="691"/>
      <c r="EB293" s="691"/>
      <c r="EC293" s="691"/>
      <c r="ED293" s="691"/>
      <c r="EE293" s="691"/>
      <c r="EF293" s="691"/>
      <c r="EG293" s="691"/>
      <c r="EH293" s="691"/>
      <c r="EI293" s="691"/>
      <c r="EJ293" s="691"/>
      <c r="EK293" s="691"/>
      <c r="EL293" s="691"/>
      <c r="EM293" s="691"/>
      <c r="EN293" s="691"/>
      <c r="EO293" s="691"/>
      <c r="EP293" s="691"/>
      <c r="EQ293" s="691"/>
    </row>
    <row r="294" spans="1:1024" s="209" customFormat="1" ht="27" customHeight="1">
      <c r="A294" s="628"/>
      <c r="B294" s="629" t="s">
        <v>1326</v>
      </c>
      <c r="C294" s="629" t="s">
        <v>2049</v>
      </c>
      <c r="D294" s="629" t="s">
        <v>1173</v>
      </c>
      <c r="E294" s="629"/>
      <c r="F294" s="629" t="s">
        <v>17</v>
      </c>
      <c r="G294" s="629"/>
      <c r="H294" s="733">
        <v>2500</v>
      </c>
      <c r="I294" s="629" t="s">
        <v>1382</v>
      </c>
      <c r="J294" s="629"/>
      <c r="K294" s="629"/>
      <c r="L294" s="629" t="s">
        <v>1409</v>
      </c>
      <c r="M294" s="629"/>
      <c r="N294" s="629">
        <v>2500</v>
      </c>
      <c r="O294" s="629"/>
      <c r="P294" s="629"/>
      <c r="Q294" s="629"/>
      <c r="R294" s="629"/>
      <c r="S294" s="218"/>
      <c r="T294" s="237"/>
      <c r="U294" s="237"/>
      <c r="V294" s="237"/>
      <c r="W294" s="237"/>
      <c r="X294" s="237"/>
      <c r="Y294" s="237"/>
      <c r="Z294" s="629"/>
      <c r="AA294" s="662"/>
      <c r="AB294" s="234"/>
      <c r="AC294" s="691"/>
      <c r="AD294" s="691"/>
      <c r="AE294" s="691"/>
      <c r="AF294" s="691"/>
      <c r="AG294" s="691"/>
      <c r="AH294" s="691"/>
      <c r="AI294" s="691"/>
      <c r="AJ294" s="691"/>
      <c r="AK294" s="691"/>
      <c r="AL294" s="691"/>
      <c r="AM294" s="691"/>
      <c r="AN294" s="691"/>
      <c r="AO294" s="691"/>
      <c r="AP294" s="691"/>
      <c r="AQ294" s="691"/>
      <c r="AR294" s="691"/>
      <c r="AS294" s="691"/>
      <c r="AT294" s="691"/>
      <c r="AU294" s="691"/>
      <c r="AV294" s="691"/>
      <c r="AW294" s="691"/>
      <c r="AX294" s="691"/>
      <c r="AY294" s="691"/>
      <c r="AZ294" s="691"/>
      <c r="BA294" s="691"/>
      <c r="BB294" s="691"/>
      <c r="BC294" s="691"/>
      <c r="BD294" s="691"/>
      <c r="BE294" s="691"/>
      <c r="BF294" s="691"/>
      <c r="BG294" s="691"/>
      <c r="BH294" s="691"/>
      <c r="BI294" s="691"/>
      <c r="BJ294" s="691"/>
      <c r="BK294" s="691"/>
      <c r="BL294" s="691"/>
      <c r="BM294" s="691"/>
      <c r="BN294" s="691"/>
      <c r="BO294" s="691"/>
      <c r="BP294" s="691"/>
      <c r="BQ294" s="691"/>
      <c r="BR294" s="691"/>
      <c r="BS294" s="691"/>
      <c r="BT294" s="691"/>
      <c r="BU294" s="691"/>
      <c r="BV294" s="691"/>
      <c r="BW294" s="691"/>
      <c r="BX294" s="691"/>
      <c r="BY294" s="691"/>
      <c r="BZ294" s="691"/>
      <c r="CA294" s="691"/>
      <c r="CB294" s="691"/>
      <c r="CC294" s="691"/>
      <c r="CD294" s="691"/>
      <c r="CE294" s="691"/>
      <c r="CF294" s="691"/>
      <c r="CG294" s="691"/>
      <c r="CH294" s="691"/>
      <c r="CI294" s="691"/>
      <c r="CJ294" s="691"/>
      <c r="CK294" s="691"/>
      <c r="CL294" s="691"/>
      <c r="CM294" s="691"/>
      <c r="CN294" s="691"/>
      <c r="CO294" s="691"/>
      <c r="CP294" s="691"/>
      <c r="CQ294" s="691"/>
      <c r="CR294" s="691"/>
      <c r="CS294" s="691"/>
      <c r="CT294" s="691"/>
      <c r="CU294" s="691"/>
      <c r="CV294" s="691"/>
      <c r="CW294" s="691"/>
      <c r="CX294" s="691"/>
      <c r="CY294" s="691"/>
      <c r="CZ294" s="691"/>
      <c r="DA294" s="691"/>
      <c r="DB294" s="691"/>
      <c r="DC294" s="691"/>
      <c r="DD294" s="691"/>
      <c r="DE294" s="691"/>
      <c r="DF294" s="691"/>
      <c r="DG294" s="691"/>
      <c r="DH294" s="691"/>
      <c r="DI294" s="691"/>
      <c r="DJ294" s="691"/>
      <c r="DK294" s="691"/>
      <c r="DL294" s="691"/>
      <c r="DM294" s="691"/>
      <c r="DN294" s="691"/>
      <c r="DO294" s="691"/>
      <c r="DP294" s="691"/>
      <c r="DQ294" s="691"/>
      <c r="DR294" s="691"/>
      <c r="DS294" s="691"/>
      <c r="DT294" s="691"/>
      <c r="DU294" s="691"/>
      <c r="DV294" s="691"/>
      <c r="DW294" s="691"/>
      <c r="DX294" s="691"/>
      <c r="DY294" s="691"/>
      <c r="DZ294" s="691"/>
      <c r="EA294" s="691"/>
      <c r="EB294" s="691"/>
      <c r="EC294" s="691"/>
      <c r="ED294" s="691"/>
      <c r="EE294" s="691"/>
      <c r="EF294" s="691"/>
      <c r="EG294" s="691"/>
      <c r="EH294" s="691"/>
      <c r="EI294" s="691"/>
      <c r="EJ294" s="691"/>
      <c r="EK294" s="691"/>
      <c r="EL294" s="691"/>
      <c r="EM294" s="691"/>
      <c r="EN294" s="691"/>
      <c r="EO294" s="691"/>
      <c r="EP294" s="691"/>
      <c r="EQ294" s="691"/>
    </row>
    <row r="295" spans="1:1024" s="8" customFormat="1" ht="27" customHeight="1">
      <c r="A295" s="628"/>
      <c r="B295" s="629" t="s">
        <v>1326</v>
      </c>
      <c r="C295" s="629" t="s">
        <v>2058</v>
      </c>
      <c r="D295" s="629" t="s">
        <v>1173</v>
      </c>
      <c r="E295" s="629"/>
      <c r="F295" s="629" t="s">
        <v>17</v>
      </c>
      <c r="G295" s="629"/>
      <c r="H295" s="733">
        <v>2386</v>
      </c>
      <c r="I295" s="629" t="s">
        <v>1382</v>
      </c>
      <c r="J295" s="629"/>
      <c r="K295" s="629"/>
      <c r="L295" s="629" t="s">
        <v>1409</v>
      </c>
      <c r="M295" s="629"/>
      <c r="N295" s="629">
        <v>2386</v>
      </c>
      <c r="O295" s="629"/>
      <c r="P295" s="629"/>
      <c r="Q295" s="629"/>
      <c r="R295" s="629"/>
      <c r="S295" s="218"/>
      <c r="T295" s="237"/>
      <c r="U295" s="237"/>
      <c r="V295" s="237"/>
      <c r="W295" s="237"/>
      <c r="X295" s="237"/>
      <c r="Y295" s="237"/>
      <c r="Z295" s="629"/>
      <c r="AA295" s="662"/>
      <c r="AB295" s="234"/>
      <c r="AC295" s="691"/>
      <c r="AD295" s="691"/>
      <c r="AE295" s="691"/>
      <c r="AF295" s="691"/>
      <c r="AG295" s="691"/>
      <c r="AH295" s="691"/>
      <c r="AI295" s="691"/>
      <c r="AJ295" s="691"/>
      <c r="AK295" s="691"/>
      <c r="AL295" s="691"/>
      <c r="AM295" s="691"/>
      <c r="AN295" s="691"/>
      <c r="AO295" s="691"/>
      <c r="AP295" s="691"/>
      <c r="AQ295" s="691"/>
      <c r="AR295" s="691"/>
      <c r="AS295" s="691"/>
      <c r="AT295" s="691"/>
      <c r="AU295" s="691"/>
      <c r="AV295" s="691"/>
      <c r="AW295" s="691"/>
      <c r="AX295" s="691"/>
      <c r="AY295" s="691"/>
      <c r="AZ295" s="691"/>
      <c r="BA295" s="691"/>
      <c r="BB295" s="691"/>
      <c r="BC295" s="691"/>
      <c r="BD295" s="691"/>
      <c r="BE295" s="691"/>
      <c r="BF295" s="691"/>
      <c r="BG295" s="691"/>
      <c r="BH295" s="691"/>
      <c r="BI295" s="691"/>
      <c r="BJ295" s="691"/>
      <c r="BK295" s="691"/>
      <c r="BL295" s="691"/>
      <c r="BM295" s="691"/>
      <c r="BN295" s="691"/>
      <c r="BO295" s="691"/>
      <c r="BP295" s="691"/>
      <c r="BQ295" s="691"/>
      <c r="BR295" s="691"/>
      <c r="BS295" s="691"/>
      <c r="BT295" s="691"/>
      <c r="BU295" s="691"/>
      <c r="BV295" s="691"/>
      <c r="BW295" s="691"/>
      <c r="BX295" s="691"/>
      <c r="BY295" s="691"/>
      <c r="BZ295" s="691"/>
      <c r="CA295" s="691"/>
      <c r="CB295" s="691"/>
      <c r="CC295" s="691"/>
      <c r="CD295" s="691"/>
      <c r="CE295" s="691"/>
      <c r="CF295" s="691"/>
      <c r="CG295" s="691"/>
      <c r="CH295" s="691"/>
      <c r="CI295" s="691"/>
      <c r="CJ295" s="691"/>
      <c r="CK295" s="691"/>
      <c r="CL295" s="691"/>
      <c r="CM295" s="691"/>
      <c r="CN295" s="691"/>
      <c r="CO295" s="691"/>
      <c r="CP295" s="691"/>
      <c r="CQ295" s="691"/>
      <c r="CR295" s="691"/>
      <c r="CS295" s="691"/>
      <c r="CT295" s="691"/>
      <c r="CU295" s="691"/>
      <c r="CV295" s="691"/>
      <c r="CW295" s="691"/>
      <c r="CX295" s="691"/>
      <c r="CY295" s="691"/>
      <c r="CZ295" s="691"/>
      <c r="DA295" s="691"/>
      <c r="DB295" s="691"/>
      <c r="DC295" s="691"/>
      <c r="DD295" s="691"/>
      <c r="DE295" s="691"/>
      <c r="DF295" s="691"/>
      <c r="DG295" s="691"/>
      <c r="DH295" s="691"/>
      <c r="DI295" s="691"/>
      <c r="DJ295" s="691"/>
      <c r="DK295" s="691"/>
      <c r="DL295" s="691"/>
      <c r="DM295" s="691"/>
      <c r="DN295" s="691"/>
      <c r="DO295" s="691"/>
      <c r="DP295" s="691"/>
      <c r="DQ295" s="691"/>
      <c r="DR295" s="691"/>
      <c r="DS295" s="691"/>
      <c r="DT295" s="691"/>
      <c r="DU295" s="691"/>
      <c r="DV295" s="691"/>
      <c r="DW295" s="691"/>
      <c r="DX295" s="691"/>
      <c r="DY295" s="691"/>
      <c r="DZ295" s="691"/>
      <c r="EA295" s="691"/>
      <c r="EB295" s="691"/>
      <c r="EC295" s="691"/>
      <c r="ED295" s="691"/>
      <c r="EE295" s="691"/>
      <c r="EF295" s="691"/>
      <c r="EG295" s="691"/>
      <c r="EH295" s="691"/>
      <c r="EI295" s="691"/>
      <c r="EJ295" s="691"/>
      <c r="EK295" s="691"/>
      <c r="EL295" s="691"/>
      <c r="EM295" s="691"/>
      <c r="EN295" s="691"/>
      <c r="EO295" s="691"/>
      <c r="EP295" s="691"/>
      <c r="EQ295" s="691"/>
    </row>
    <row r="296" spans="1:1024" s="8" customFormat="1" ht="27" customHeight="1">
      <c r="A296" s="628"/>
      <c r="B296" s="629" t="s">
        <v>1326</v>
      </c>
      <c r="C296" s="629" t="s">
        <v>2063</v>
      </c>
      <c r="D296" s="629" t="s">
        <v>1173</v>
      </c>
      <c r="E296" s="629"/>
      <c r="F296" s="629" t="s">
        <v>17</v>
      </c>
      <c r="G296" s="629"/>
      <c r="H296" s="733">
        <v>2210</v>
      </c>
      <c r="I296" s="629" t="s">
        <v>1382</v>
      </c>
      <c r="J296" s="629"/>
      <c r="K296" s="629"/>
      <c r="L296" s="629" t="s">
        <v>1409</v>
      </c>
      <c r="M296" s="629"/>
      <c r="N296" s="629">
        <v>2210</v>
      </c>
      <c r="O296" s="629"/>
      <c r="P296" s="629"/>
      <c r="Q296" s="629"/>
      <c r="R296" s="629"/>
      <c r="S296" s="218"/>
      <c r="T296" s="237"/>
      <c r="U296" s="237"/>
      <c r="V296" s="237"/>
      <c r="W296" s="237"/>
      <c r="X296" s="237"/>
      <c r="Y296" s="237"/>
      <c r="Z296" s="629"/>
      <c r="AA296" s="662"/>
      <c r="AB296" s="234"/>
      <c r="AC296" s="691"/>
      <c r="AD296" s="691"/>
      <c r="AE296" s="691"/>
      <c r="AF296" s="691"/>
      <c r="AG296" s="691"/>
      <c r="AH296" s="691"/>
      <c r="AI296" s="691"/>
      <c r="AJ296" s="691"/>
      <c r="AK296" s="691"/>
      <c r="AL296" s="691"/>
      <c r="AM296" s="691"/>
      <c r="AN296" s="691"/>
      <c r="AO296" s="691"/>
      <c r="AP296" s="691"/>
      <c r="AQ296" s="691"/>
      <c r="AR296" s="691"/>
      <c r="AS296" s="691"/>
      <c r="AT296" s="691"/>
      <c r="AU296" s="691"/>
      <c r="AV296" s="691"/>
      <c r="AW296" s="691"/>
      <c r="AX296" s="691"/>
      <c r="AY296" s="691"/>
      <c r="AZ296" s="691"/>
      <c r="BA296" s="691"/>
      <c r="BB296" s="691"/>
      <c r="BC296" s="691"/>
      <c r="BD296" s="691"/>
      <c r="BE296" s="691"/>
      <c r="BF296" s="691"/>
      <c r="BG296" s="691"/>
      <c r="BH296" s="691"/>
      <c r="BI296" s="691"/>
      <c r="BJ296" s="691"/>
      <c r="BK296" s="691"/>
      <c r="BL296" s="691"/>
      <c r="BM296" s="691"/>
      <c r="BN296" s="691"/>
      <c r="BO296" s="691"/>
      <c r="BP296" s="691"/>
      <c r="BQ296" s="691"/>
      <c r="BR296" s="691"/>
      <c r="BS296" s="691"/>
      <c r="BT296" s="691"/>
      <c r="BU296" s="691"/>
      <c r="BV296" s="691"/>
      <c r="BW296" s="691"/>
      <c r="BX296" s="691"/>
      <c r="BY296" s="691"/>
      <c r="BZ296" s="691"/>
      <c r="CA296" s="691"/>
      <c r="CB296" s="691"/>
      <c r="CC296" s="691"/>
      <c r="CD296" s="691"/>
      <c r="CE296" s="691"/>
      <c r="CF296" s="691"/>
      <c r="CG296" s="691"/>
      <c r="CH296" s="691"/>
      <c r="CI296" s="691"/>
      <c r="CJ296" s="691"/>
      <c r="CK296" s="691"/>
      <c r="CL296" s="691"/>
      <c r="CM296" s="691"/>
      <c r="CN296" s="691"/>
      <c r="CO296" s="691"/>
      <c r="CP296" s="691"/>
      <c r="CQ296" s="691"/>
      <c r="CR296" s="691"/>
      <c r="CS296" s="691"/>
      <c r="CT296" s="691"/>
      <c r="CU296" s="691"/>
      <c r="CV296" s="691"/>
      <c r="CW296" s="691"/>
      <c r="CX296" s="691"/>
      <c r="CY296" s="691"/>
      <c r="CZ296" s="691"/>
      <c r="DA296" s="691"/>
      <c r="DB296" s="691"/>
      <c r="DC296" s="691"/>
      <c r="DD296" s="691"/>
      <c r="DE296" s="691"/>
      <c r="DF296" s="691"/>
      <c r="DG296" s="691"/>
      <c r="DH296" s="691"/>
      <c r="DI296" s="691"/>
      <c r="DJ296" s="691"/>
      <c r="DK296" s="691"/>
      <c r="DL296" s="691"/>
      <c r="DM296" s="691"/>
      <c r="DN296" s="691"/>
      <c r="DO296" s="691"/>
      <c r="DP296" s="691"/>
      <c r="DQ296" s="691"/>
      <c r="DR296" s="691"/>
      <c r="DS296" s="691"/>
      <c r="DT296" s="691"/>
      <c r="DU296" s="691"/>
      <c r="DV296" s="691"/>
      <c r="DW296" s="691"/>
      <c r="DX296" s="691"/>
      <c r="DY296" s="691"/>
      <c r="DZ296" s="691"/>
      <c r="EA296" s="691"/>
      <c r="EB296" s="691"/>
      <c r="EC296" s="691"/>
      <c r="ED296" s="691"/>
      <c r="EE296" s="691"/>
      <c r="EF296" s="691"/>
      <c r="EG296" s="691"/>
      <c r="EH296" s="691"/>
      <c r="EI296" s="691"/>
      <c r="EJ296" s="691"/>
      <c r="EK296" s="691"/>
      <c r="EL296" s="691"/>
      <c r="EM296" s="691"/>
      <c r="EN296" s="691"/>
      <c r="EO296" s="691"/>
      <c r="EP296" s="691"/>
      <c r="EQ296" s="691"/>
    </row>
    <row r="297" spans="1:1024" s="8" customFormat="1" ht="27" customHeight="1">
      <c r="A297" s="628"/>
      <c r="B297" s="629" t="s">
        <v>1326</v>
      </c>
      <c r="C297" s="629" t="s">
        <v>2045</v>
      </c>
      <c r="D297" s="629" t="s">
        <v>1173</v>
      </c>
      <c r="E297" s="629"/>
      <c r="F297" s="629" t="s">
        <v>17</v>
      </c>
      <c r="G297" s="629"/>
      <c r="H297" s="733">
        <v>1500</v>
      </c>
      <c r="I297" s="629" t="s">
        <v>1382</v>
      </c>
      <c r="J297" s="629"/>
      <c r="K297" s="629"/>
      <c r="L297" s="629" t="s">
        <v>1409</v>
      </c>
      <c r="M297" s="629"/>
      <c r="N297" s="629">
        <v>1500</v>
      </c>
      <c r="O297" s="629"/>
      <c r="P297" s="629"/>
      <c r="Q297" s="629"/>
      <c r="R297" s="629"/>
      <c r="S297" s="218"/>
      <c r="T297" s="237"/>
      <c r="U297" s="237"/>
      <c r="V297" s="237"/>
      <c r="W297" s="237"/>
      <c r="X297" s="237"/>
      <c r="Y297" s="237"/>
      <c r="Z297" s="629"/>
      <c r="AA297" s="662"/>
      <c r="AB297" s="234"/>
      <c r="AC297" s="691"/>
      <c r="AD297" s="691"/>
      <c r="AE297" s="691"/>
      <c r="AF297" s="691"/>
      <c r="AG297" s="691"/>
      <c r="AH297" s="691"/>
      <c r="AI297" s="691"/>
      <c r="AJ297" s="691"/>
      <c r="AK297" s="691"/>
      <c r="AL297" s="691"/>
      <c r="AM297" s="691"/>
      <c r="AN297" s="691"/>
      <c r="AO297" s="691"/>
      <c r="AP297" s="691"/>
      <c r="AQ297" s="691"/>
      <c r="AR297" s="691"/>
      <c r="AS297" s="691"/>
      <c r="AT297" s="691"/>
      <c r="AU297" s="691"/>
      <c r="AV297" s="691"/>
      <c r="AW297" s="691"/>
      <c r="AX297" s="691"/>
      <c r="AY297" s="691"/>
      <c r="AZ297" s="691"/>
      <c r="BA297" s="691"/>
      <c r="BB297" s="691"/>
      <c r="BC297" s="691"/>
      <c r="BD297" s="691"/>
      <c r="BE297" s="691"/>
      <c r="BF297" s="691"/>
      <c r="BG297" s="691"/>
      <c r="BH297" s="691"/>
      <c r="BI297" s="691"/>
      <c r="BJ297" s="691"/>
      <c r="BK297" s="691"/>
      <c r="BL297" s="691"/>
      <c r="BM297" s="691"/>
      <c r="BN297" s="691"/>
      <c r="BO297" s="691"/>
      <c r="BP297" s="691"/>
      <c r="BQ297" s="691"/>
      <c r="BR297" s="691"/>
      <c r="BS297" s="691"/>
      <c r="BT297" s="691"/>
      <c r="BU297" s="691"/>
      <c r="BV297" s="691"/>
      <c r="BW297" s="691"/>
      <c r="BX297" s="691"/>
      <c r="BY297" s="691"/>
      <c r="BZ297" s="691"/>
      <c r="CA297" s="691"/>
      <c r="CB297" s="691"/>
      <c r="CC297" s="691"/>
      <c r="CD297" s="691"/>
      <c r="CE297" s="691"/>
      <c r="CF297" s="691"/>
      <c r="CG297" s="691"/>
      <c r="CH297" s="691"/>
      <c r="CI297" s="691"/>
      <c r="CJ297" s="691"/>
      <c r="CK297" s="691"/>
      <c r="CL297" s="691"/>
      <c r="CM297" s="691"/>
      <c r="CN297" s="691"/>
      <c r="CO297" s="691"/>
      <c r="CP297" s="691"/>
      <c r="CQ297" s="691"/>
      <c r="CR297" s="691"/>
      <c r="CS297" s="691"/>
      <c r="CT297" s="691"/>
      <c r="CU297" s="691"/>
      <c r="CV297" s="691"/>
      <c r="CW297" s="691"/>
      <c r="CX297" s="691"/>
      <c r="CY297" s="691"/>
      <c r="CZ297" s="691"/>
      <c r="DA297" s="691"/>
      <c r="DB297" s="691"/>
      <c r="DC297" s="691"/>
      <c r="DD297" s="691"/>
      <c r="DE297" s="691"/>
      <c r="DF297" s="691"/>
      <c r="DG297" s="691"/>
      <c r="DH297" s="691"/>
      <c r="DI297" s="691"/>
      <c r="DJ297" s="691"/>
      <c r="DK297" s="691"/>
      <c r="DL297" s="691"/>
      <c r="DM297" s="691"/>
      <c r="DN297" s="691"/>
      <c r="DO297" s="691"/>
      <c r="DP297" s="691"/>
      <c r="DQ297" s="691"/>
      <c r="DR297" s="691"/>
      <c r="DS297" s="691"/>
      <c r="DT297" s="691"/>
      <c r="DU297" s="691"/>
      <c r="DV297" s="691"/>
      <c r="DW297" s="691"/>
      <c r="DX297" s="691"/>
      <c r="DY297" s="691"/>
      <c r="DZ297" s="691"/>
      <c r="EA297" s="691"/>
      <c r="EB297" s="691"/>
      <c r="EC297" s="691"/>
      <c r="ED297" s="691"/>
      <c r="EE297" s="691"/>
      <c r="EF297" s="691"/>
      <c r="EG297" s="691"/>
      <c r="EH297" s="691"/>
      <c r="EI297" s="691"/>
      <c r="EJ297" s="691"/>
      <c r="EK297" s="691"/>
      <c r="EL297" s="691"/>
      <c r="EM297" s="691"/>
      <c r="EN297" s="691"/>
      <c r="EO297" s="691"/>
      <c r="EP297" s="691"/>
      <c r="EQ297" s="691"/>
    </row>
    <row r="298" spans="1:1024" s="8" customFormat="1" ht="27" customHeight="1">
      <c r="A298" s="628"/>
      <c r="B298" s="629" t="s">
        <v>1326</v>
      </c>
      <c r="C298" s="629" t="s">
        <v>2061</v>
      </c>
      <c r="D298" s="629" t="s">
        <v>1173</v>
      </c>
      <c r="E298" s="629"/>
      <c r="F298" s="629" t="s">
        <v>17</v>
      </c>
      <c r="G298" s="629"/>
      <c r="H298" s="733">
        <v>500</v>
      </c>
      <c r="I298" s="629" t="s">
        <v>1382</v>
      </c>
      <c r="J298" s="629"/>
      <c r="K298" s="629"/>
      <c r="L298" s="629" t="s">
        <v>1409</v>
      </c>
      <c r="M298" s="629"/>
      <c r="N298" s="629">
        <v>500</v>
      </c>
      <c r="O298" s="629"/>
      <c r="P298" s="629"/>
      <c r="Q298" s="629"/>
      <c r="R298" s="629"/>
      <c r="S298" s="218"/>
      <c r="T298" s="237"/>
      <c r="U298" s="237"/>
      <c r="V298" s="237"/>
      <c r="W298" s="237"/>
      <c r="X298" s="237"/>
      <c r="Y298" s="237"/>
      <c r="Z298" s="629"/>
      <c r="AA298" s="662"/>
      <c r="AB298" s="234"/>
      <c r="AC298" s="691"/>
      <c r="AD298" s="691"/>
      <c r="AE298" s="691"/>
      <c r="AF298" s="691"/>
      <c r="AG298" s="691"/>
      <c r="AH298" s="691"/>
      <c r="AI298" s="691"/>
      <c r="AJ298" s="691"/>
      <c r="AK298" s="691"/>
      <c r="AL298" s="691"/>
      <c r="AM298" s="691"/>
      <c r="AN298" s="691"/>
      <c r="AO298" s="691"/>
      <c r="AP298" s="691"/>
      <c r="AQ298" s="691"/>
      <c r="AR298" s="691"/>
      <c r="AS298" s="691"/>
      <c r="AT298" s="691"/>
      <c r="AU298" s="691"/>
      <c r="AV298" s="691"/>
      <c r="AW298" s="691"/>
      <c r="AX298" s="691"/>
      <c r="AY298" s="691"/>
      <c r="AZ298" s="691"/>
      <c r="BA298" s="691"/>
      <c r="BB298" s="691"/>
      <c r="BC298" s="691"/>
      <c r="BD298" s="691"/>
      <c r="BE298" s="691"/>
      <c r="BF298" s="691"/>
      <c r="BG298" s="691"/>
      <c r="BH298" s="691"/>
      <c r="BI298" s="691"/>
      <c r="BJ298" s="691"/>
      <c r="BK298" s="691"/>
      <c r="BL298" s="691"/>
      <c r="BM298" s="691"/>
      <c r="BN298" s="691"/>
      <c r="BO298" s="691"/>
      <c r="BP298" s="691"/>
      <c r="BQ298" s="691"/>
      <c r="BR298" s="691"/>
      <c r="BS298" s="691"/>
      <c r="BT298" s="691"/>
      <c r="BU298" s="691"/>
      <c r="BV298" s="691"/>
      <c r="BW298" s="691"/>
      <c r="BX298" s="691"/>
      <c r="BY298" s="691"/>
      <c r="BZ298" s="691"/>
      <c r="CA298" s="691"/>
      <c r="CB298" s="691"/>
      <c r="CC298" s="691"/>
      <c r="CD298" s="691"/>
      <c r="CE298" s="691"/>
      <c r="CF298" s="691"/>
      <c r="CG298" s="691"/>
      <c r="CH298" s="691"/>
      <c r="CI298" s="691"/>
      <c r="CJ298" s="691"/>
      <c r="CK298" s="691"/>
      <c r="CL298" s="691"/>
      <c r="CM298" s="691"/>
      <c r="CN298" s="691"/>
      <c r="CO298" s="691"/>
      <c r="CP298" s="691"/>
      <c r="CQ298" s="691"/>
      <c r="CR298" s="691"/>
      <c r="CS298" s="691"/>
      <c r="CT298" s="691"/>
      <c r="CU298" s="691"/>
      <c r="CV298" s="691"/>
      <c r="CW298" s="691"/>
      <c r="CX298" s="691"/>
      <c r="CY298" s="691"/>
      <c r="CZ298" s="691"/>
      <c r="DA298" s="691"/>
      <c r="DB298" s="691"/>
      <c r="DC298" s="691"/>
      <c r="DD298" s="691"/>
      <c r="DE298" s="691"/>
      <c r="DF298" s="691"/>
      <c r="DG298" s="691"/>
      <c r="DH298" s="691"/>
      <c r="DI298" s="691"/>
      <c r="DJ298" s="691"/>
      <c r="DK298" s="691"/>
      <c r="DL298" s="691"/>
      <c r="DM298" s="691"/>
      <c r="DN298" s="691"/>
      <c r="DO298" s="691"/>
      <c r="DP298" s="691"/>
      <c r="DQ298" s="691"/>
      <c r="DR298" s="691"/>
      <c r="DS298" s="691"/>
      <c r="DT298" s="691"/>
      <c r="DU298" s="691"/>
      <c r="DV298" s="691"/>
      <c r="DW298" s="691"/>
      <c r="DX298" s="691"/>
      <c r="DY298" s="691"/>
      <c r="DZ298" s="691"/>
      <c r="EA298" s="691"/>
      <c r="EB298" s="691"/>
      <c r="EC298" s="691"/>
      <c r="ED298" s="691"/>
      <c r="EE298" s="691"/>
      <c r="EF298" s="691"/>
      <c r="EG298" s="691"/>
      <c r="EH298" s="691"/>
      <c r="EI298" s="691"/>
      <c r="EJ298" s="691"/>
      <c r="EK298" s="691"/>
      <c r="EL298" s="691"/>
      <c r="EM298" s="691"/>
      <c r="EN298" s="691"/>
      <c r="EO298" s="691"/>
      <c r="EP298" s="691"/>
      <c r="EQ298" s="691"/>
    </row>
    <row r="299" spans="1:1024" s="8" customFormat="1" ht="27" customHeight="1">
      <c r="A299" s="704">
        <v>3</v>
      </c>
      <c r="B299" s="607" t="s">
        <v>15</v>
      </c>
      <c r="C299" s="706" t="s">
        <v>2159</v>
      </c>
      <c r="D299" s="607" t="s">
        <v>19</v>
      </c>
      <c r="E299" s="607" t="s">
        <v>1368</v>
      </c>
      <c r="F299" s="607" t="s">
        <v>17</v>
      </c>
      <c r="G299" s="607"/>
      <c r="H299" s="735">
        <v>61500000</v>
      </c>
      <c r="I299" s="607" t="s">
        <v>18</v>
      </c>
      <c r="J299" s="607">
        <v>2026</v>
      </c>
      <c r="K299" s="607">
        <v>2030</v>
      </c>
      <c r="L299" s="608" t="s">
        <v>1235</v>
      </c>
      <c r="M299" s="633"/>
      <c r="N299" s="633"/>
      <c r="O299" s="633"/>
      <c r="P299" s="633"/>
      <c r="Q299" s="633"/>
      <c r="R299" s="633">
        <v>61500000</v>
      </c>
      <c r="S299" s="232"/>
      <c r="T299" s="237" t="s">
        <v>62</v>
      </c>
      <c r="U299" s="237" t="s">
        <v>62</v>
      </c>
      <c r="V299" s="237"/>
      <c r="W299" s="237"/>
      <c r="X299" s="237"/>
      <c r="Y299" s="237"/>
      <c r="Z299" s="642"/>
      <c r="AA299" s="653"/>
      <c r="AB299" s="234"/>
    </row>
    <row r="300" spans="1:1024" s="2" customFormat="1" ht="27" customHeight="1">
      <c r="A300" s="704">
        <v>3</v>
      </c>
      <c r="B300" s="607" t="s">
        <v>15</v>
      </c>
      <c r="C300" s="706" t="s">
        <v>2160</v>
      </c>
      <c r="D300" s="607" t="s">
        <v>19</v>
      </c>
      <c r="E300" s="607" t="s">
        <v>1368</v>
      </c>
      <c r="F300" s="607" t="s">
        <v>17</v>
      </c>
      <c r="G300" s="607"/>
      <c r="H300" s="742">
        <v>52980000</v>
      </c>
      <c r="I300" s="607" t="s">
        <v>18</v>
      </c>
      <c r="J300" s="607">
        <v>2022</v>
      </c>
      <c r="K300" s="607">
        <v>2030</v>
      </c>
      <c r="L300" s="608" t="s">
        <v>1235</v>
      </c>
      <c r="M300" s="656"/>
      <c r="N300" s="656"/>
      <c r="O300" s="633">
        <v>320000</v>
      </c>
      <c r="P300" s="656">
        <v>17553000</v>
      </c>
      <c r="Q300" s="656">
        <v>17553000</v>
      </c>
      <c r="R300" s="656">
        <v>17554000</v>
      </c>
      <c r="S300" s="232"/>
      <c r="T300" s="237" t="s">
        <v>62</v>
      </c>
      <c r="U300" s="237" t="s">
        <v>62</v>
      </c>
      <c r="V300" s="237"/>
      <c r="W300" s="237"/>
      <c r="X300" s="237"/>
      <c r="Y300" s="237"/>
      <c r="Z300" s="642"/>
      <c r="AA300" s="653"/>
      <c r="AB300" s="234"/>
      <c r="AME300" s="8"/>
      <c r="AMF300" s="8"/>
      <c r="AMG300" s="8"/>
      <c r="AMH300" s="8"/>
      <c r="AMI300" s="8"/>
      <c r="AMJ300" s="8"/>
    </row>
    <row r="301" spans="1:1024" s="2" customFormat="1" ht="27" customHeight="1">
      <c r="A301" s="704">
        <v>12</v>
      </c>
      <c r="B301" s="607" t="s">
        <v>15</v>
      </c>
      <c r="C301" s="607" t="s">
        <v>1366</v>
      </c>
      <c r="D301" s="607" t="s">
        <v>19</v>
      </c>
      <c r="E301" s="607" t="s">
        <v>1368</v>
      </c>
      <c r="F301" s="607" t="s">
        <v>17</v>
      </c>
      <c r="G301" s="607"/>
      <c r="H301" s="742">
        <v>29801117</v>
      </c>
      <c r="I301" s="607" t="s">
        <v>18</v>
      </c>
      <c r="J301" s="607">
        <v>2024</v>
      </c>
      <c r="K301" s="607">
        <v>2030</v>
      </c>
      <c r="L301" s="608" t="s">
        <v>20</v>
      </c>
      <c r="M301" s="633"/>
      <c r="N301" s="633"/>
      <c r="O301" s="633"/>
      <c r="P301" s="633">
        <v>1000000</v>
      </c>
      <c r="Q301" s="633">
        <v>5000000</v>
      </c>
      <c r="R301" s="633">
        <v>23801117</v>
      </c>
      <c r="S301" s="232"/>
      <c r="T301" s="237"/>
      <c r="U301" s="237"/>
      <c r="V301" s="237"/>
      <c r="W301" s="237"/>
      <c r="X301" s="237"/>
      <c r="Y301" s="237"/>
      <c r="Z301" s="642"/>
      <c r="AA301" s="653"/>
      <c r="AB301" s="234"/>
      <c r="AME301" s="8"/>
      <c r="AMF301" s="8"/>
      <c r="AMG301" s="8"/>
      <c r="AMH301" s="8"/>
      <c r="AMI301" s="8"/>
      <c r="AMJ301" s="8"/>
    </row>
    <row r="302" spans="1:1024" s="2" customFormat="1" ht="27" customHeight="1">
      <c r="A302" s="704">
        <v>5</v>
      </c>
      <c r="B302" s="607" t="s">
        <v>15</v>
      </c>
      <c r="C302" s="607" t="s">
        <v>1349</v>
      </c>
      <c r="D302" s="607" t="s">
        <v>19</v>
      </c>
      <c r="E302" s="607" t="s">
        <v>1368</v>
      </c>
      <c r="F302" s="607" t="s">
        <v>17</v>
      </c>
      <c r="G302" s="607"/>
      <c r="H302" s="742">
        <v>16500000</v>
      </c>
      <c r="I302" s="607" t="s">
        <v>18</v>
      </c>
      <c r="J302" s="607">
        <v>2026</v>
      </c>
      <c r="K302" s="607">
        <v>2030</v>
      </c>
      <c r="L302" s="608" t="s">
        <v>1235</v>
      </c>
      <c r="M302" s="633"/>
      <c r="N302" s="633"/>
      <c r="O302" s="633"/>
      <c r="P302" s="633"/>
      <c r="Q302" s="633"/>
      <c r="R302" s="633">
        <v>16500000</v>
      </c>
      <c r="S302" s="232"/>
      <c r="T302" s="237" t="s">
        <v>62</v>
      </c>
      <c r="U302" s="237" t="s">
        <v>62</v>
      </c>
      <c r="V302" s="237"/>
      <c r="W302" s="237"/>
      <c r="X302" s="237"/>
      <c r="Y302" s="237" t="s">
        <v>1395</v>
      </c>
      <c r="Z302" s="642"/>
      <c r="AA302" s="653"/>
      <c r="AB302" s="234"/>
      <c r="AME302" s="8"/>
      <c r="AMF302" s="8"/>
      <c r="AMG302" s="8"/>
      <c r="AMH302" s="8"/>
      <c r="AMI302" s="8"/>
      <c r="AMJ302" s="8"/>
    </row>
    <row r="303" spans="1:1024" s="2" customFormat="1" ht="27" customHeight="1">
      <c r="A303" s="704">
        <v>3</v>
      </c>
      <c r="B303" s="607" t="s">
        <v>15</v>
      </c>
      <c r="C303" s="607" t="s">
        <v>1344</v>
      </c>
      <c r="D303" s="607" t="s">
        <v>19</v>
      </c>
      <c r="E303" s="607" t="s">
        <v>1368</v>
      </c>
      <c r="F303" s="607" t="s">
        <v>17</v>
      </c>
      <c r="G303" s="607"/>
      <c r="H303" s="742">
        <v>16300000</v>
      </c>
      <c r="I303" s="607" t="s">
        <v>18</v>
      </c>
      <c r="J303" s="607">
        <v>2024</v>
      </c>
      <c r="K303" s="607">
        <v>2030</v>
      </c>
      <c r="L303" s="608" t="s">
        <v>1235</v>
      </c>
      <c r="M303" s="633"/>
      <c r="N303" s="633"/>
      <c r="O303" s="633"/>
      <c r="P303" s="633">
        <v>300000</v>
      </c>
      <c r="Q303" s="633">
        <v>500000</v>
      </c>
      <c r="R303" s="633">
        <v>15500000</v>
      </c>
      <c r="S303" s="232"/>
      <c r="T303" s="237" t="s">
        <v>62</v>
      </c>
      <c r="U303" s="237" t="s">
        <v>62</v>
      </c>
      <c r="V303" s="237"/>
      <c r="W303" s="237"/>
      <c r="X303" s="237"/>
      <c r="Y303" s="237" t="s">
        <v>1395</v>
      </c>
      <c r="Z303" s="642"/>
      <c r="AA303" s="653"/>
      <c r="AB303" s="234"/>
      <c r="AME303" s="8"/>
      <c r="AMF303" s="8"/>
      <c r="AMG303" s="8"/>
      <c r="AMH303" s="8"/>
      <c r="AMI303" s="8"/>
      <c r="AMJ303" s="8"/>
    </row>
    <row r="304" spans="1:1024" s="2" customFormat="1" ht="27" customHeight="1">
      <c r="A304" s="704">
        <v>14</v>
      </c>
      <c r="B304" s="607" t="s">
        <v>15</v>
      </c>
      <c r="C304" s="705" t="s">
        <v>2127</v>
      </c>
      <c r="D304" s="607" t="s">
        <v>19</v>
      </c>
      <c r="E304" s="607" t="s">
        <v>1368</v>
      </c>
      <c r="F304" s="607" t="s">
        <v>17</v>
      </c>
      <c r="G304" s="607"/>
      <c r="H304" s="735">
        <v>15500000</v>
      </c>
      <c r="I304" s="607" t="s">
        <v>18</v>
      </c>
      <c r="J304" s="607">
        <v>2024</v>
      </c>
      <c r="K304" s="607">
        <v>2026</v>
      </c>
      <c r="L304" s="707" t="s">
        <v>1222</v>
      </c>
      <c r="M304" s="633"/>
      <c r="N304" s="633"/>
      <c r="O304" s="633"/>
      <c r="P304" s="633">
        <v>5500000</v>
      </c>
      <c r="Q304" s="633">
        <v>5000000</v>
      </c>
      <c r="R304" s="633">
        <v>5000000</v>
      </c>
      <c r="S304" s="232"/>
      <c r="T304" s="237" t="s">
        <v>62</v>
      </c>
      <c r="U304" s="237" t="s">
        <v>62</v>
      </c>
      <c r="V304" s="237"/>
      <c r="W304" s="237"/>
      <c r="X304" s="237"/>
      <c r="Y304" s="237"/>
      <c r="Z304" s="642"/>
      <c r="AA304" s="653"/>
      <c r="AB304" s="234"/>
      <c r="AME304" s="8"/>
      <c r="AMF304" s="8"/>
      <c r="AMG304" s="8"/>
      <c r="AMH304" s="8"/>
      <c r="AMI304" s="8"/>
      <c r="AMJ304" s="8"/>
    </row>
    <row r="305" spans="1:1024" s="2" customFormat="1" ht="27" customHeight="1">
      <c r="A305" s="704">
        <v>5</v>
      </c>
      <c r="B305" s="607" t="s">
        <v>15</v>
      </c>
      <c r="C305" s="607" t="s">
        <v>1348</v>
      </c>
      <c r="D305" s="607" t="s">
        <v>19</v>
      </c>
      <c r="E305" s="607" t="s">
        <v>1368</v>
      </c>
      <c r="F305" s="607" t="s">
        <v>17</v>
      </c>
      <c r="G305" s="607"/>
      <c r="H305" s="742">
        <v>10050000</v>
      </c>
      <c r="I305" s="607" t="s">
        <v>18</v>
      </c>
      <c r="J305" s="607">
        <v>2023</v>
      </c>
      <c r="K305" s="607">
        <v>2030</v>
      </c>
      <c r="L305" s="608" t="s">
        <v>1235</v>
      </c>
      <c r="M305" s="633"/>
      <c r="N305" s="633"/>
      <c r="O305" s="633"/>
      <c r="P305" s="633">
        <v>3000000</v>
      </c>
      <c r="Q305" s="633">
        <v>2250000</v>
      </c>
      <c r="R305" s="633">
        <v>4800000</v>
      </c>
      <c r="S305" s="232"/>
      <c r="T305" s="237" t="s">
        <v>62</v>
      </c>
      <c r="U305" s="237" t="s">
        <v>62</v>
      </c>
      <c r="V305" s="237"/>
      <c r="W305" s="237"/>
      <c r="X305" s="237"/>
      <c r="Y305" s="237"/>
      <c r="Z305" s="642"/>
      <c r="AA305" s="653"/>
      <c r="AB305" s="234"/>
      <c r="AME305" s="8"/>
      <c r="AMF305" s="8"/>
      <c r="AMG305" s="8"/>
      <c r="AMH305" s="8"/>
      <c r="AMI305" s="8"/>
      <c r="AMJ305" s="8"/>
    </row>
    <row r="306" spans="1:1024" s="2" customFormat="1" ht="27" customHeight="1">
      <c r="A306" s="704">
        <v>9</v>
      </c>
      <c r="B306" s="607" t="s">
        <v>15</v>
      </c>
      <c r="C306" s="607" t="s">
        <v>1358</v>
      </c>
      <c r="D306" s="607" t="s">
        <v>19</v>
      </c>
      <c r="E306" s="607" t="s">
        <v>16</v>
      </c>
      <c r="F306" s="607" t="s">
        <v>17</v>
      </c>
      <c r="G306" s="607"/>
      <c r="H306" s="742">
        <v>10000000</v>
      </c>
      <c r="I306" s="607" t="s">
        <v>18</v>
      </c>
      <c r="J306" s="607">
        <v>2021</v>
      </c>
      <c r="K306" s="607">
        <v>2030</v>
      </c>
      <c r="L306" s="608" t="s">
        <v>20</v>
      </c>
      <c r="M306" s="633"/>
      <c r="N306" s="633">
        <v>1000000</v>
      </c>
      <c r="O306" s="633">
        <v>1000000</v>
      </c>
      <c r="P306" s="633">
        <v>1000000</v>
      </c>
      <c r="Q306" s="633">
        <v>1000000</v>
      </c>
      <c r="R306" s="633">
        <v>6000000</v>
      </c>
      <c r="S306" s="232"/>
      <c r="T306" s="237" t="s">
        <v>62</v>
      </c>
      <c r="U306" s="237" t="s">
        <v>62</v>
      </c>
      <c r="V306" s="237"/>
      <c r="W306" s="237"/>
      <c r="X306" s="237"/>
      <c r="Y306" s="237"/>
      <c r="Z306" s="642"/>
      <c r="AA306" s="653"/>
      <c r="AB306" s="234"/>
      <c r="AME306" s="8"/>
      <c r="AMF306" s="8"/>
      <c r="AMG306" s="8"/>
      <c r="AMH306" s="8"/>
      <c r="AMI306" s="8"/>
      <c r="AMJ306" s="8"/>
    </row>
    <row r="307" spans="1:1024" s="2" customFormat="1" ht="27" customHeight="1">
      <c r="A307" s="704">
        <v>1</v>
      </c>
      <c r="B307" s="607" t="s">
        <v>15</v>
      </c>
      <c r="C307" s="607" t="s">
        <v>1338</v>
      </c>
      <c r="D307" s="607" t="s">
        <v>19</v>
      </c>
      <c r="E307" s="607" t="s">
        <v>1368</v>
      </c>
      <c r="F307" s="607" t="s">
        <v>1369</v>
      </c>
      <c r="G307" s="607">
        <v>198960</v>
      </c>
      <c r="H307" s="742">
        <v>8000000</v>
      </c>
      <c r="I307" s="607" t="s">
        <v>18</v>
      </c>
      <c r="J307" s="607">
        <v>2022</v>
      </c>
      <c r="K307" s="607">
        <v>2025</v>
      </c>
      <c r="L307" s="608" t="s">
        <v>20</v>
      </c>
      <c r="M307" s="633">
        <v>170000</v>
      </c>
      <c r="N307" s="633">
        <v>5200000</v>
      </c>
      <c r="O307" s="633">
        <v>2630000</v>
      </c>
      <c r="P307" s="633"/>
      <c r="Q307" s="633"/>
      <c r="R307" s="633"/>
      <c r="S307" s="232"/>
      <c r="T307" s="237" t="s">
        <v>61</v>
      </c>
      <c r="U307" s="237" t="s">
        <v>61</v>
      </c>
      <c r="V307" s="237" t="s">
        <v>1385</v>
      </c>
      <c r="W307" s="237" t="s">
        <v>1386</v>
      </c>
      <c r="X307" s="237"/>
      <c r="Y307" s="237" t="s">
        <v>1393</v>
      </c>
      <c r="Z307" s="642"/>
      <c r="AA307" s="653"/>
      <c r="AB307" s="234"/>
      <c r="AME307" s="8"/>
      <c r="AMF307" s="8"/>
      <c r="AMG307" s="8"/>
      <c r="AMH307" s="8"/>
      <c r="AMI307" s="8"/>
      <c r="AMJ307" s="8"/>
    </row>
    <row r="308" spans="1:1024" s="2" customFormat="1" ht="27" customHeight="1">
      <c r="A308" s="704">
        <v>5</v>
      </c>
      <c r="B308" s="607" t="s">
        <v>15</v>
      </c>
      <c r="C308" s="607" t="s">
        <v>1351</v>
      </c>
      <c r="D308" s="607" t="s">
        <v>19</v>
      </c>
      <c r="E308" s="607" t="s">
        <v>1368</v>
      </c>
      <c r="F308" s="607" t="s">
        <v>17</v>
      </c>
      <c r="G308" s="607"/>
      <c r="H308" s="742">
        <v>8000000</v>
      </c>
      <c r="I308" s="607" t="s">
        <v>18</v>
      </c>
      <c r="J308" s="607">
        <v>2026</v>
      </c>
      <c r="K308" s="607">
        <v>2030</v>
      </c>
      <c r="L308" s="608" t="s">
        <v>20</v>
      </c>
      <c r="M308" s="633"/>
      <c r="N308" s="633"/>
      <c r="O308" s="633"/>
      <c r="P308" s="633"/>
      <c r="Q308" s="633"/>
      <c r="R308" s="633">
        <v>8000000</v>
      </c>
      <c r="S308" s="232"/>
      <c r="T308" s="237" t="s">
        <v>62</v>
      </c>
      <c r="U308" s="237" t="s">
        <v>62</v>
      </c>
      <c r="V308" s="237"/>
      <c r="W308" s="237"/>
      <c r="X308" s="237"/>
      <c r="Y308" s="237"/>
      <c r="Z308" s="642"/>
      <c r="AA308" s="653"/>
      <c r="AB308" s="234"/>
      <c r="AME308" s="8"/>
      <c r="AMF308" s="8"/>
      <c r="AMG308" s="8"/>
      <c r="AMH308" s="8"/>
      <c r="AMI308" s="8"/>
      <c r="AMJ308" s="8"/>
    </row>
    <row r="309" spans="1:1024" s="2" customFormat="1" ht="27" customHeight="1">
      <c r="A309" s="704">
        <v>6</v>
      </c>
      <c r="B309" s="607" t="s">
        <v>15</v>
      </c>
      <c r="C309" s="607" t="s">
        <v>1352</v>
      </c>
      <c r="D309" s="607" t="s">
        <v>19</v>
      </c>
      <c r="E309" s="607" t="s">
        <v>1368</v>
      </c>
      <c r="F309" s="607" t="s">
        <v>17</v>
      </c>
      <c r="G309" s="607"/>
      <c r="H309" s="742">
        <v>8000000</v>
      </c>
      <c r="I309" s="607" t="s">
        <v>18</v>
      </c>
      <c r="J309" s="607">
        <v>2026</v>
      </c>
      <c r="K309" s="607">
        <v>2030</v>
      </c>
      <c r="L309" s="608" t="s">
        <v>20</v>
      </c>
      <c r="M309" s="633"/>
      <c r="N309" s="633"/>
      <c r="O309" s="633"/>
      <c r="P309" s="633"/>
      <c r="Q309" s="633"/>
      <c r="R309" s="633">
        <v>8000000</v>
      </c>
      <c r="S309" s="232"/>
      <c r="T309" s="237" t="s">
        <v>62</v>
      </c>
      <c r="U309" s="237" t="s">
        <v>62</v>
      </c>
      <c r="V309" s="237"/>
      <c r="W309" s="237"/>
      <c r="X309" s="237"/>
      <c r="Y309" s="237" t="s">
        <v>1397</v>
      </c>
      <c r="Z309" s="642"/>
      <c r="AA309" s="653"/>
      <c r="AB309" s="234"/>
      <c r="AME309" s="8"/>
      <c r="AMF309" s="8"/>
      <c r="AMG309" s="8"/>
      <c r="AMH309" s="8"/>
      <c r="AMI309" s="8"/>
      <c r="AMJ309" s="8"/>
    </row>
    <row r="310" spans="1:1024" s="2" customFormat="1" ht="27" customHeight="1">
      <c r="A310" s="704">
        <v>4</v>
      </c>
      <c r="B310" s="607" t="s">
        <v>15</v>
      </c>
      <c r="C310" s="607" t="s">
        <v>1355</v>
      </c>
      <c r="D310" s="607" t="s">
        <v>19</v>
      </c>
      <c r="E310" s="607" t="s">
        <v>1368</v>
      </c>
      <c r="F310" s="607" t="s">
        <v>17</v>
      </c>
      <c r="G310" s="607"/>
      <c r="H310" s="742">
        <v>7495000</v>
      </c>
      <c r="I310" s="607" t="s">
        <v>18</v>
      </c>
      <c r="J310" s="607">
        <v>2022</v>
      </c>
      <c r="K310" s="607">
        <v>2025</v>
      </c>
      <c r="L310" s="608" t="s">
        <v>20</v>
      </c>
      <c r="M310" s="633"/>
      <c r="N310" s="633"/>
      <c r="O310" s="633">
        <v>300000</v>
      </c>
      <c r="P310" s="633">
        <v>3300000</v>
      </c>
      <c r="Q310" s="633">
        <v>3895000</v>
      </c>
      <c r="R310" s="633"/>
      <c r="S310" s="232"/>
      <c r="T310" s="237" t="s">
        <v>62</v>
      </c>
      <c r="U310" s="237" t="s">
        <v>62</v>
      </c>
      <c r="V310" s="237"/>
      <c r="W310" s="237"/>
      <c r="X310" s="237"/>
      <c r="Y310" s="237" t="s">
        <v>1396</v>
      </c>
      <c r="Z310" s="642"/>
      <c r="AA310" s="653"/>
      <c r="AB310" s="234"/>
      <c r="AME310" s="8"/>
      <c r="AMF310" s="8"/>
      <c r="AMG310" s="8"/>
      <c r="AMH310" s="8"/>
      <c r="AMI310" s="8"/>
      <c r="AMJ310" s="8"/>
    </row>
    <row r="311" spans="1:1024" s="2" customFormat="1" ht="27" customHeight="1">
      <c r="A311" s="704">
        <v>9</v>
      </c>
      <c r="B311" s="607" t="s">
        <v>15</v>
      </c>
      <c r="C311" s="607" t="s">
        <v>1359</v>
      </c>
      <c r="D311" s="607" t="s">
        <v>19</v>
      </c>
      <c r="E311" s="607" t="s">
        <v>1368</v>
      </c>
      <c r="F311" s="607" t="s">
        <v>17</v>
      </c>
      <c r="G311" s="607"/>
      <c r="H311" s="742">
        <v>6570000</v>
      </c>
      <c r="I311" s="607" t="s">
        <v>18</v>
      </c>
      <c r="J311" s="607">
        <v>2022</v>
      </c>
      <c r="K311" s="607">
        <v>2025</v>
      </c>
      <c r="L311" s="608" t="s">
        <v>20</v>
      </c>
      <c r="M311" s="633"/>
      <c r="N311" s="633"/>
      <c r="O311" s="633">
        <v>570000</v>
      </c>
      <c r="P311" s="633">
        <v>3000000</v>
      </c>
      <c r="Q311" s="633">
        <v>3000000</v>
      </c>
      <c r="R311" s="633"/>
      <c r="S311" s="232"/>
      <c r="T311" s="237" t="s">
        <v>62</v>
      </c>
      <c r="U311" s="237" t="s">
        <v>62</v>
      </c>
      <c r="V311" s="237"/>
      <c r="W311" s="237"/>
      <c r="X311" s="237"/>
      <c r="Y311" s="237"/>
      <c r="Z311" s="642"/>
      <c r="AA311" s="653"/>
      <c r="AB311" s="234"/>
      <c r="AME311" s="8"/>
      <c r="AMF311" s="8"/>
      <c r="AMG311" s="8"/>
      <c r="AMH311" s="8"/>
      <c r="AMI311" s="8"/>
      <c r="AMJ311" s="8"/>
    </row>
    <row r="312" spans="1:1024" s="2" customFormat="1" ht="27" customHeight="1">
      <c r="A312" s="704">
        <v>10</v>
      </c>
      <c r="B312" s="607" t="s">
        <v>15</v>
      </c>
      <c r="C312" s="607" t="s">
        <v>1361</v>
      </c>
      <c r="D312" s="607" t="s">
        <v>19</v>
      </c>
      <c r="E312" s="607" t="s">
        <v>1368</v>
      </c>
      <c r="F312" s="607" t="s">
        <v>17</v>
      </c>
      <c r="G312" s="607"/>
      <c r="H312" s="742">
        <v>5100000</v>
      </c>
      <c r="I312" s="607" t="s">
        <v>18</v>
      </c>
      <c r="J312" s="607">
        <v>2027</v>
      </c>
      <c r="K312" s="607">
        <v>2030</v>
      </c>
      <c r="L312" s="608" t="s">
        <v>20</v>
      </c>
      <c r="M312" s="633"/>
      <c r="N312" s="633"/>
      <c r="O312" s="633"/>
      <c r="P312" s="633"/>
      <c r="Q312" s="633"/>
      <c r="R312" s="633">
        <v>5100000</v>
      </c>
      <c r="S312" s="232"/>
      <c r="T312" s="237" t="s">
        <v>62</v>
      </c>
      <c r="U312" s="237" t="s">
        <v>62</v>
      </c>
      <c r="V312" s="237"/>
      <c r="W312" s="237"/>
      <c r="X312" s="237"/>
      <c r="Y312" s="237" t="s">
        <v>1396</v>
      </c>
      <c r="Z312" s="642"/>
      <c r="AA312" s="653"/>
      <c r="AB312" s="234"/>
      <c r="AME312" s="8"/>
      <c r="AMF312" s="8"/>
      <c r="AMG312" s="8"/>
      <c r="AMH312" s="8"/>
      <c r="AMI312" s="8"/>
      <c r="AMJ312" s="8"/>
    </row>
    <row r="313" spans="1:1024" s="2" customFormat="1" ht="27" customHeight="1">
      <c r="A313" s="704">
        <v>9</v>
      </c>
      <c r="B313" s="607" t="s">
        <v>15</v>
      </c>
      <c r="C313" s="607" t="s">
        <v>1360</v>
      </c>
      <c r="D313" s="607" t="s">
        <v>19</v>
      </c>
      <c r="E313" s="607" t="s">
        <v>1368</v>
      </c>
      <c r="F313" s="607" t="s">
        <v>17</v>
      </c>
      <c r="G313" s="607"/>
      <c r="H313" s="742">
        <v>4560000</v>
      </c>
      <c r="I313" s="607" t="s">
        <v>18</v>
      </c>
      <c r="J313" s="607">
        <v>2022</v>
      </c>
      <c r="K313" s="607">
        <v>2023</v>
      </c>
      <c r="L313" s="608" t="s">
        <v>20</v>
      </c>
      <c r="M313" s="633"/>
      <c r="N313" s="633"/>
      <c r="O313" s="633">
        <v>560000</v>
      </c>
      <c r="P313" s="633">
        <v>4000000</v>
      </c>
      <c r="Q313" s="633"/>
      <c r="R313" s="633"/>
      <c r="S313" s="232"/>
      <c r="T313" s="237" t="s">
        <v>62</v>
      </c>
      <c r="U313" s="237" t="s">
        <v>62</v>
      </c>
      <c r="V313" s="237"/>
      <c r="W313" s="237"/>
      <c r="X313" s="237"/>
      <c r="Y313" s="237"/>
      <c r="Z313" s="642"/>
      <c r="AA313" s="653"/>
      <c r="AB313" s="234"/>
      <c r="AME313" s="8"/>
      <c r="AMF313" s="8"/>
      <c r="AMG313" s="8"/>
      <c r="AMH313" s="8"/>
      <c r="AMI313" s="8"/>
      <c r="AMJ313" s="8"/>
    </row>
    <row r="314" spans="1:1024" s="2" customFormat="1" ht="27" customHeight="1">
      <c r="A314" s="704">
        <v>5</v>
      </c>
      <c r="B314" s="607" t="s">
        <v>15</v>
      </c>
      <c r="C314" s="607" t="s">
        <v>1350</v>
      </c>
      <c r="D314" s="607" t="s">
        <v>19</v>
      </c>
      <c r="E314" s="607" t="s">
        <v>1368</v>
      </c>
      <c r="F314" s="607" t="s">
        <v>17</v>
      </c>
      <c r="G314" s="607"/>
      <c r="H314" s="742">
        <v>4500000</v>
      </c>
      <c r="I314" s="607" t="s">
        <v>18</v>
      </c>
      <c r="J314" s="607">
        <v>2023</v>
      </c>
      <c r="K314" s="607">
        <v>2024</v>
      </c>
      <c r="L314" s="608" t="s">
        <v>20</v>
      </c>
      <c r="M314" s="633"/>
      <c r="N314" s="633"/>
      <c r="O314" s="633">
        <v>1300000</v>
      </c>
      <c r="P314" s="633">
        <v>3200000</v>
      </c>
      <c r="Q314" s="633"/>
      <c r="R314" s="633"/>
      <c r="S314" s="232"/>
      <c r="T314" s="237" t="s">
        <v>62</v>
      </c>
      <c r="U314" s="237" t="s">
        <v>62</v>
      </c>
      <c r="V314" s="237"/>
      <c r="W314" s="237"/>
      <c r="X314" s="237"/>
      <c r="Y314" s="237"/>
      <c r="Z314" s="642"/>
      <c r="AA314" s="653"/>
      <c r="AB314" s="234"/>
      <c r="AME314" s="8"/>
      <c r="AMF314" s="8"/>
      <c r="AMG314" s="8"/>
      <c r="AMH314" s="8"/>
      <c r="AMI314" s="8"/>
      <c r="AMJ314" s="8"/>
    </row>
    <row r="315" spans="1:1024" s="2" customFormat="1" ht="27" customHeight="1">
      <c r="A315" s="704">
        <v>11</v>
      </c>
      <c r="B315" s="607" t="s">
        <v>15</v>
      </c>
      <c r="C315" s="607" t="s">
        <v>1363</v>
      </c>
      <c r="D315" s="607" t="s">
        <v>19</v>
      </c>
      <c r="E315" s="607" t="s">
        <v>1368</v>
      </c>
      <c r="F315" s="607" t="s">
        <v>17</v>
      </c>
      <c r="G315" s="607"/>
      <c r="H315" s="742">
        <v>4500000</v>
      </c>
      <c r="I315" s="607" t="s">
        <v>18</v>
      </c>
      <c r="J315" s="607">
        <v>2026</v>
      </c>
      <c r="K315" s="607">
        <v>2030</v>
      </c>
      <c r="L315" s="608" t="s">
        <v>1235</v>
      </c>
      <c r="M315" s="633"/>
      <c r="N315" s="633"/>
      <c r="O315" s="633"/>
      <c r="P315" s="633"/>
      <c r="Q315" s="633"/>
      <c r="R315" s="633">
        <v>4500000</v>
      </c>
      <c r="S315" s="232"/>
      <c r="T315" s="237"/>
      <c r="U315" s="237"/>
      <c r="V315" s="237"/>
      <c r="W315" s="237"/>
      <c r="X315" s="237"/>
      <c r="Y315" s="237"/>
      <c r="Z315" s="642"/>
      <c r="AA315" s="653"/>
      <c r="AB315" s="234"/>
      <c r="AME315" s="8"/>
      <c r="AMF315" s="8"/>
      <c r="AMG315" s="8"/>
      <c r="AMH315" s="8"/>
      <c r="AMI315" s="8"/>
      <c r="AMJ315" s="8"/>
    </row>
    <row r="316" spans="1:1024" s="2" customFormat="1" ht="27" customHeight="1">
      <c r="A316" s="704">
        <v>11</v>
      </c>
      <c r="B316" s="607" t="s">
        <v>15</v>
      </c>
      <c r="C316" s="607" t="s">
        <v>1362</v>
      </c>
      <c r="D316" s="607" t="s">
        <v>19</v>
      </c>
      <c r="E316" s="607" t="s">
        <v>1368</v>
      </c>
      <c r="F316" s="607" t="s">
        <v>17</v>
      </c>
      <c r="G316" s="607"/>
      <c r="H316" s="742">
        <v>4160000</v>
      </c>
      <c r="I316" s="607" t="s">
        <v>18</v>
      </c>
      <c r="J316" s="607">
        <v>2023</v>
      </c>
      <c r="K316" s="607">
        <v>2030</v>
      </c>
      <c r="L316" s="608" t="s">
        <v>20</v>
      </c>
      <c r="M316" s="633"/>
      <c r="N316" s="633"/>
      <c r="O316" s="633"/>
      <c r="P316" s="633">
        <v>160000</v>
      </c>
      <c r="Q316" s="633">
        <v>2000000</v>
      </c>
      <c r="R316" s="633">
        <v>2000000</v>
      </c>
      <c r="S316" s="232"/>
      <c r="T316" s="237"/>
      <c r="U316" s="237"/>
      <c r="V316" s="237"/>
      <c r="W316" s="237"/>
      <c r="X316" s="237"/>
      <c r="Y316" s="237"/>
      <c r="Z316" s="642"/>
      <c r="AA316" s="653"/>
      <c r="AB316" s="234"/>
      <c r="AME316" s="8"/>
      <c r="AMF316" s="8"/>
      <c r="AMG316" s="8"/>
      <c r="AMH316" s="8"/>
      <c r="AMI316" s="8"/>
      <c r="AMJ316" s="8"/>
    </row>
    <row r="317" spans="1:1024" s="688" customFormat="1" ht="27" customHeight="1">
      <c r="A317" s="704">
        <v>8</v>
      </c>
      <c r="B317" s="607" t="s">
        <v>15</v>
      </c>
      <c r="C317" s="607" t="s">
        <v>31</v>
      </c>
      <c r="D317" s="607" t="s">
        <v>19</v>
      </c>
      <c r="E317" s="607" t="s">
        <v>1368</v>
      </c>
      <c r="F317" s="607" t="s">
        <v>21</v>
      </c>
      <c r="G317" s="607"/>
      <c r="H317" s="742">
        <v>3408000</v>
      </c>
      <c r="I317" s="607" t="s">
        <v>18</v>
      </c>
      <c r="J317" s="607">
        <v>2023</v>
      </c>
      <c r="K317" s="607">
        <v>2024</v>
      </c>
      <c r="L317" s="608" t="s">
        <v>20</v>
      </c>
      <c r="M317" s="633"/>
      <c r="N317" s="633"/>
      <c r="O317" s="633">
        <v>128000</v>
      </c>
      <c r="P317" s="633">
        <v>3280000</v>
      </c>
      <c r="Q317" s="633"/>
      <c r="R317" s="633"/>
      <c r="S317" s="232"/>
      <c r="T317" s="237" t="s">
        <v>62</v>
      </c>
      <c r="U317" s="237" t="s">
        <v>62</v>
      </c>
      <c r="V317" s="237"/>
      <c r="W317" s="237"/>
      <c r="X317" s="237"/>
      <c r="Y317" s="237"/>
      <c r="Z317" s="642"/>
      <c r="AA317" s="653"/>
      <c r="AB317" s="234"/>
      <c r="AME317" s="8"/>
      <c r="AMF317" s="8"/>
      <c r="AMG317" s="8"/>
      <c r="AMH317" s="8"/>
      <c r="AMI317" s="8"/>
      <c r="AMJ317" s="8"/>
    </row>
    <row r="318" spans="1:1024" s="688" customFormat="1" ht="27" customHeight="1">
      <c r="A318" s="704">
        <v>4</v>
      </c>
      <c r="B318" s="607" t="s">
        <v>15</v>
      </c>
      <c r="C318" s="607" t="s">
        <v>1346</v>
      </c>
      <c r="D318" s="607" t="s">
        <v>19</v>
      </c>
      <c r="E318" s="607" t="s">
        <v>1368</v>
      </c>
      <c r="F318" s="607" t="s">
        <v>17</v>
      </c>
      <c r="G318" s="607"/>
      <c r="H318" s="742">
        <v>3253000</v>
      </c>
      <c r="I318" s="607" t="s">
        <v>18</v>
      </c>
      <c r="J318" s="607">
        <v>2026</v>
      </c>
      <c r="K318" s="607">
        <v>2030</v>
      </c>
      <c r="L318" s="608" t="s">
        <v>20</v>
      </c>
      <c r="M318" s="633"/>
      <c r="N318" s="633"/>
      <c r="O318" s="633"/>
      <c r="P318" s="633"/>
      <c r="Q318" s="633"/>
      <c r="R318" s="633">
        <v>3253000</v>
      </c>
      <c r="S318" s="232"/>
      <c r="T318" s="237" t="s">
        <v>62</v>
      </c>
      <c r="U318" s="237" t="s">
        <v>62</v>
      </c>
      <c r="V318" s="237"/>
      <c r="W318" s="237"/>
      <c r="X318" s="237"/>
      <c r="Y318" s="237" t="s">
        <v>1395</v>
      </c>
      <c r="Z318" s="642"/>
      <c r="AA318" s="653"/>
      <c r="AB318" s="234"/>
      <c r="AME318" s="8"/>
      <c r="AMF318" s="8"/>
      <c r="AMG318" s="8"/>
      <c r="AMH318" s="8"/>
      <c r="AMI318" s="8"/>
      <c r="AMJ318" s="8"/>
    </row>
    <row r="319" spans="1:1024" s="688" customFormat="1" ht="27" customHeight="1">
      <c r="A319" s="704">
        <v>13</v>
      </c>
      <c r="B319" s="607" t="s">
        <v>15</v>
      </c>
      <c r="C319" s="607" t="s">
        <v>1367</v>
      </c>
      <c r="D319" s="607" t="s">
        <v>19</v>
      </c>
      <c r="E319" s="607" t="s">
        <v>1368</v>
      </c>
      <c r="F319" s="607" t="s">
        <v>17</v>
      </c>
      <c r="G319" s="607"/>
      <c r="H319" s="742">
        <v>3200000</v>
      </c>
      <c r="I319" s="607" t="s">
        <v>18</v>
      </c>
      <c r="J319" s="607">
        <v>2026</v>
      </c>
      <c r="K319" s="607">
        <v>2030</v>
      </c>
      <c r="L319" s="608" t="s">
        <v>20</v>
      </c>
      <c r="M319" s="633"/>
      <c r="N319" s="633"/>
      <c r="O319" s="633"/>
      <c r="P319" s="633"/>
      <c r="Q319" s="633"/>
      <c r="R319" s="633">
        <v>3200000</v>
      </c>
      <c r="S319" s="232"/>
      <c r="T319" s="237" t="s">
        <v>62</v>
      </c>
      <c r="U319" s="237" t="s">
        <v>62</v>
      </c>
      <c r="V319" s="237"/>
      <c r="W319" s="237"/>
      <c r="X319" s="237"/>
      <c r="Y319" s="237"/>
      <c r="Z319" s="642"/>
      <c r="AA319" s="653"/>
      <c r="AB319" s="234"/>
      <c r="AME319" s="8"/>
      <c r="AMF319" s="8"/>
      <c r="AMG319" s="8"/>
      <c r="AMH319" s="8"/>
      <c r="AMI319" s="8"/>
      <c r="AMJ319" s="8"/>
    </row>
    <row r="320" spans="1:1024" s="688" customFormat="1" ht="27" customHeight="1">
      <c r="A320" s="704">
        <v>3</v>
      </c>
      <c r="B320" s="607" t="s">
        <v>15</v>
      </c>
      <c r="C320" s="607" t="s">
        <v>1341</v>
      </c>
      <c r="D320" s="607" t="s">
        <v>19</v>
      </c>
      <c r="E320" s="607" t="s">
        <v>1368</v>
      </c>
      <c r="F320" s="607" t="s">
        <v>17</v>
      </c>
      <c r="G320" s="607"/>
      <c r="H320" s="742">
        <v>2802000</v>
      </c>
      <c r="I320" s="607" t="s">
        <v>18</v>
      </c>
      <c r="J320" s="607">
        <v>2022</v>
      </c>
      <c r="K320" s="607">
        <v>2023</v>
      </c>
      <c r="L320" s="608" t="s">
        <v>20</v>
      </c>
      <c r="M320" s="633"/>
      <c r="N320" s="633"/>
      <c r="O320" s="633">
        <v>202000</v>
      </c>
      <c r="P320" s="633">
        <v>2600000</v>
      </c>
      <c r="Q320" s="633"/>
      <c r="R320" s="633"/>
      <c r="S320" s="232"/>
      <c r="T320" s="237" t="s">
        <v>62</v>
      </c>
      <c r="U320" s="237" t="s">
        <v>62</v>
      </c>
      <c r="V320" s="237"/>
      <c r="W320" s="237"/>
      <c r="X320" s="237"/>
      <c r="Y320" s="237" t="s">
        <v>1395</v>
      </c>
      <c r="Z320" s="642"/>
      <c r="AA320" s="653"/>
      <c r="AB320" s="234"/>
      <c r="AME320" s="8"/>
      <c r="AMF320" s="8"/>
      <c r="AMG320" s="8"/>
      <c r="AMH320" s="8"/>
      <c r="AMI320" s="8"/>
      <c r="AMJ320" s="8"/>
    </row>
    <row r="321" spans="1:1024" s="688" customFormat="1" ht="27" customHeight="1">
      <c r="A321" s="704">
        <v>3</v>
      </c>
      <c r="B321" s="607" t="s">
        <v>15</v>
      </c>
      <c r="C321" s="607" t="s">
        <v>1345</v>
      </c>
      <c r="D321" s="607" t="s">
        <v>19</v>
      </c>
      <c r="E321" s="607" t="s">
        <v>1368</v>
      </c>
      <c r="F321" s="607" t="s">
        <v>17</v>
      </c>
      <c r="G321" s="607"/>
      <c r="H321" s="742">
        <v>2655000</v>
      </c>
      <c r="I321" s="607" t="s">
        <v>18</v>
      </c>
      <c r="J321" s="607">
        <v>2022</v>
      </c>
      <c r="K321" s="607">
        <v>2030</v>
      </c>
      <c r="L321" s="608" t="s">
        <v>1235</v>
      </c>
      <c r="M321" s="633"/>
      <c r="N321" s="633"/>
      <c r="O321" s="633">
        <v>105000</v>
      </c>
      <c r="P321" s="633">
        <v>1600000</v>
      </c>
      <c r="Q321" s="633">
        <v>950000</v>
      </c>
      <c r="R321" s="633"/>
      <c r="S321" s="232"/>
      <c r="T321" s="237" t="s">
        <v>62</v>
      </c>
      <c r="U321" s="237" t="s">
        <v>62</v>
      </c>
      <c r="V321" s="237"/>
      <c r="W321" s="237"/>
      <c r="X321" s="237"/>
      <c r="Y321" s="237"/>
      <c r="Z321" s="642"/>
      <c r="AA321" s="653"/>
      <c r="AB321" s="234"/>
      <c r="AME321" s="8"/>
      <c r="AMF321" s="8"/>
      <c r="AMG321" s="8"/>
      <c r="AMH321" s="8"/>
      <c r="AMI321" s="8"/>
      <c r="AMJ321" s="8"/>
    </row>
    <row r="322" spans="1:1024" s="688" customFormat="1" ht="27" customHeight="1">
      <c r="A322" s="704">
        <v>11</v>
      </c>
      <c r="B322" s="607" t="s">
        <v>15</v>
      </c>
      <c r="C322" s="607" t="s">
        <v>1365</v>
      </c>
      <c r="D322" s="607" t="s">
        <v>19</v>
      </c>
      <c r="E322" s="607" t="s">
        <v>1368</v>
      </c>
      <c r="F322" s="607" t="s">
        <v>17</v>
      </c>
      <c r="G322" s="607"/>
      <c r="H322" s="742">
        <v>2500000</v>
      </c>
      <c r="I322" s="607" t="s">
        <v>18</v>
      </c>
      <c r="J322" s="607">
        <v>2026</v>
      </c>
      <c r="K322" s="607">
        <v>2030</v>
      </c>
      <c r="L322" s="608" t="s">
        <v>1235</v>
      </c>
      <c r="M322" s="633"/>
      <c r="N322" s="633"/>
      <c r="O322" s="633"/>
      <c r="P322" s="633"/>
      <c r="Q322" s="633"/>
      <c r="R322" s="633">
        <v>2500000</v>
      </c>
      <c r="S322" s="232"/>
      <c r="T322" s="237"/>
      <c r="U322" s="237"/>
      <c r="V322" s="237"/>
      <c r="W322" s="237"/>
      <c r="X322" s="237"/>
      <c r="Y322" s="237"/>
      <c r="Z322" s="642"/>
      <c r="AA322" s="653"/>
      <c r="AB322" s="234"/>
      <c r="AME322" s="8"/>
      <c r="AMF322" s="8"/>
      <c r="AMG322" s="8"/>
      <c r="AMH322" s="8"/>
      <c r="AMI322" s="8"/>
      <c r="AMJ322" s="8"/>
    </row>
    <row r="323" spans="1:1024" s="688" customFormat="1" ht="27" customHeight="1">
      <c r="A323" s="704">
        <v>7</v>
      </c>
      <c r="B323" s="607" t="s">
        <v>15</v>
      </c>
      <c r="C323" s="607" t="s">
        <v>1353</v>
      </c>
      <c r="D323" s="607" t="s">
        <v>19</v>
      </c>
      <c r="E323" s="607" t="s">
        <v>1368</v>
      </c>
      <c r="F323" s="607" t="s">
        <v>17</v>
      </c>
      <c r="G323" s="607"/>
      <c r="H323" s="742">
        <v>2200000</v>
      </c>
      <c r="I323" s="607" t="s">
        <v>18</v>
      </c>
      <c r="J323" s="607">
        <v>2026</v>
      </c>
      <c r="K323" s="607">
        <v>2030</v>
      </c>
      <c r="L323" s="608" t="s">
        <v>1235</v>
      </c>
      <c r="M323" s="633"/>
      <c r="N323" s="633"/>
      <c r="O323" s="633"/>
      <c r="P323" s="633"/>
      <c r="Q323" s="633"/>
      <c r="R323" s="633">
        <v>2200000</v>
      </c>
      <c r="S323" s="232"/>
      <c r="T323" s="237" t="s">
        <v>62</v>
      </c>
      <c r="U323" s="237" t="s">
        <v>62</v>
      </c>
      <c r="V323" s="237"/>
      <c r="W323" s="237"/>
      <c r="X323" s="237"/>
      <c r="Y323" s="237"/>
      <c r="Z323" s="642"/>
      <c r="AA323" s="653"/>
      <c r="AB323" s="234"/>
      <c r="AME323" s="8"/>
      <c r="AMF323" s="8"/>
      <c r="AMG323" s="8"/>
      <c r="AMH323" s="8"/>
      <c r="AMI323" s="8"/>
      <c r="AMJ323" s="8"/>
    </row>
    <row r="324" spans="1:1024" s="688" customFormat="1" ht="27" customHeight="1">
      <c r="A324" s="704">
        <v>1</v>
      </c>
      <c r="B324" s="607" t="s">
        <v>15</v>
      </c>
      <c r="C324" s="607" t="s">
        <v>2125</v>
      </c>
      <c r="D324" s="607" t="s">
        <v>19</v>
      </c>
      <c r="E324" s="607" t="s">
        <v>1368</v>
      </c>
      <c r="F324" s="607" t="s">
        <v>17</v>
      </c>
      <c r="G324" s="607" t="s">
        <v>110</v>
      </c>
      <c r="H324" s="742">
        <v>2000000</v>
      </c>
      <c r="I324" s="607" t="s">
        <v>18</v>
      </c>
      <c r="J324" s="607">
        <v>2022</v>
      </c>
      <c r="K324" s="607">
        <v>2023</v>
      </c>
      <c r="L324" s="608" t="s">
        <v>20</v>
      </c>
      <c r="M324" s="633"/>
      <c r="N324" s="633">
        <v>2000000</v>
      </c>
      <c r="O324" s="633"/>
      <c r="P324" s="633"/>
      <c r="Q324" s="633"/>
      <c r="R324" s="633"/>
      <c r="S324" s="232"/>
      <c r="T324" s="237" t="s">
        <v>61</v>
      </c>
      <c r="U324" s="237" t="s">
        <v>61</v>
      </c>
      <c r="V324" s="237" t="s">
        <v>1383</v>
      </c>
      <c r="W324" s="237" t="s">
        <v>1384</v>
      </c>
      <c r="X324" s="237"/>
      <c r="Y324" s="237" t="s">
        <v>1392</v>
      </c>
      <c r="Z324" s="632"/>
      <c r="AA324" s="653"/>
      <c r="AB324" s="234"/>
      <c r="AME324" s="8"/>
      <c r="AMF324" s="8"/>
      <c r="AMG324" s="8"/>
      <c r="AMH324" s="8"/>
      <c r="AMI324" s="8"/>
      <c r="AMJ324" s="8"/>
    </row>
    <row r="325" spans="1:1024" s="688" customFormat="1" ht="27" customHeight="1">
      <c r="A325" s="704">
        <v>11</v>
      </c>
      <c r="B325" s="607" t="s">
        <v>15</v>
      </c>
      <c r="C325" s="607" t="s">
        <v>1364</v>
      </c>
      <c r="D325" s="607" t="s">
        <v>19</v>
      </c>
      <c r="E325" s="607" t="s">
        <v>1368</v>
      </c>
      <c r="F325" s="607" t="s">
        <v>17</v>
      </c>
      <c r="G325" s="607"/>
      <c r="H325" s="742">
        <v>2000000</v>
      </c>
      <c r="I325" s="607" t="s">
        <v>18</v>
      </c>
      <c r="J325" s="607">
        <v>2023</v>
      </c>
      <c r="K325" s="607">
        <v>2024</v>
      </c>
      <c r="L325" s="608" t="s">
        <v>1235</v>
      </c>
      <c r="M325" s="633"/>
      <c r="N325" s="633"/>
      <c r="O325" s="633"/>
      <c r="P325" s="633">
        <v>1000000</v>
      </c>
      <c r="Q325" s="633">
        <v>1000000</v>
      </c>
      <c r="R325" s="633"/>
      <c r="S325" s="232"/>
      <c r="T325" s="237"/>
      <c r="U325" s="237"/>
      <c r="V325" s="237"/>
      <c r="W325" s="237"/>
      <c r="X325" s="237"/>
      <c r="Y325" s="237"/>
      <c r="Z325" s="642"/>
      <c r="AA325" s="653"/>
      <c r="AB325" s="234"/>
      <c r="AME325" s="8"/>
      <c r="AMF325" s="8"/>
      <c r="AMG325" s="8"/>
      <c r="AMH325" s="8"/>
      <c r="AMI325" s="8"/>
      <c r="AMJ325" s="8"/>
    </row>
    <row r="326" spans="1:1024" s="688" customFormat="1" ht="27" customHeight="1">
      <c r="A326" s="704">
        <v>15</v>
      </c>
      <c r="B326" s="607" t="s">
        <v>15</v>
      </c>
      <c r="C326" s="709" t="s">
        <v>2132</v>
      </c>
      <c r="D326" s="607" t="s">
        <v>19</v>
      </c>
      <c r="E326" s="607" t="s">
        <v>1368</v>
      </c>
      <c r="F326" s="607" t="s">
        <v>17</v>
      </c>
      <c r="G326" s="607"/>
      <c r="H326" s="735">
        <v>2000000</v>
      </c>
      <c r="I326" s="607" t="s">
        <v>18</v>
      </c>
      <c r="J326" s="607">
        <v>2025</v>
      </c>
      <c r="K326" s="607">
        <v>2026</v>
      </c>
      <c r="L326" s="707" t="s">
        <v>2133</v>
      </c>
      <c r="M326" s="633"/>
      <c r="N326" s="633"/>
      <c r="O326" s="633"/>
      <c r="P326" s="633"/>
      <c r="Q326" s="633">
        <v>500000</v>
      </c>
      <c r="R326" s="633">
        <v>1500000</v>
      </c>
      <c r="S326" s="232"/>
      <c r="T326" s="237"/>
      <c r="U326" s="237"/>
      <c r="V326" s="237"/>
      <c r="W326" s="237"/>
      <c r="X326" s="237"/>
      <c r="Y326" s="237"/>
      <c r="Z326" s="642"/>
      <c r="AA326" s="653"/>
      <c r="AB326" s="234"/>
      <c r="AME326" s="8"/>
      <c r="AMF326" s="8"/>
      <c r="AMG326" s="8"/>
      <c r="AMH326" s="8"/>
      <c r="AMI326" s="8"/>
      <c r="AMJ326" s="8"/>
    </row>
    <row r="327" spans="1:1024" s="688" customFormat="1" ht="27" customHeight="1">
      <c r="A327" s="704">
        <v>14</v>
      </c>
      <c r="B327" s="607" t="s">
        <v>15</v>
      </c>
      <c r="C327" s="708" t="s">
        <v>2130</v>
      </c>
      <c r="D327" s="607" t="s">
        <v>19</v>
      </c>
      <c r="E327" s="607" t="s">
        <v>1368</v>
      </c>
      <c r="F327" s="607" t="s">
        <v>17</v>
      </c>
      <c r="G327" s="607"/>
      <c r="H327" s="735">
        <v>1319700</v>
      </c>
      <c r="I327" s="607" t="s">
        <v>18</v>
      </c>
      <c r="J327" s="607">
        <v>2025</v>
      </c>
      <c r="K327" s="607">
        <v>2028</v>
      </c>
      <c r="L327" s="707" t="s">
        <v>1222</v>
      </c>
      <c r="M327" s="633"/>
      <c r="N327" s="633"/>
      <c r="O327" s="633"/>
      <c r="P327" s="633"/>
      <c r="Q327" s="633">
        <v>329925</v>
      </c>
      <c r="R327" s="633">
        <v>989775</v>
      </c>
      <c r="S327" s="232"/>
      <c r="T327" s="237" t="s">
        <v>62</v>
      </c>
      <c r="U327" s="237" t="s">
        <v>62</v>
      </c>
      <c r="V327" s="237"/>
      <c r="W327" s="237"/>
      <c r="X327" s="237"/>
      <c r="Y327" s="237"/>
      <c r="Z327" s="642"/>
      <c r="AA327" s="653"/>
      <c r="AB327" s="234"/>
      <c r="AME327" s="8"/>
      <c r="AMF327" s="8"/>
      <c r="AMG327" s="8"/>
      <c r="AMH327" s="8"/>
      <c r="AMI327" s="8"/>
      <c r="AMJ327" s="8"/>
    </row>
    <row r="328" spans="1:1024" s="688" customFormat="1" ht="27" customHeight="1">
      <c r="A328" s="704">
        <v>1</v>
      </c>
      <c r="B328" s="686" t="s">
        <v>15</v>
      </c>
      <c r="C328" s="686" t="s">
        <v>1337</v>
      </c>
      <c r="D328" s="686" t="s">
        <v>19</v>
      </c>
      <c r="E328" s="686" t="s">
        <v>1368</v>
      </c>
      <c r="F328" s="686" t="s">
        <v>2158</v>
      </c>
      <c r="G328" s="686">
        <v>28848</v>
      </c>
      <c r="H328" s="747">
        <v>1175000</v>
      </c>
      <c r="I328" s="686" t="s">
        <v>18</v>
      </c>
      <c r="J328" s="686">
        <v>2022</v>
      </c>
      <c r="K328" s="686">
        <v>2023</v>
      </c>
      <c r="L328" s="692" t="s">
        <v>114</v>
      </c>
      <c r="M328" s="633">
        <v>160000</v>
      </c>
      <c r="N328" s="633">
        <v>1015000</v>
      </c>
      <c r="O328" s="633" t="s">
        <v>2161</v>
      </c>
      <c r="P328" s="633"/>
      <c r="Q328" s="633"/>
      <c r="R328" s="633"/>
      <c r="S328" s="232"/>
      <c r="T328" s="237" t="s">
        <v>62</v>
      </c>
      <c r="U328" s="237" t="s">
        <v>62</v>
      </c>
      <c r="V328" s="237"/>
      <c r="W328" s="237"/>
      <c r="X328" s="237"/>
      <c r="Y328" s="237" t="s">
        <v>1395</v>
      </c>
      <c r="Z328" s="642"/>
      <c r="AA328" s="653"/>
      <c r="AB328" s="234"/>
      <c r="AME328" s="8"/>
      <c r="AMF328" s="8"/>
      <c r="AMG328" s="8"/>
      <c r="AMH328" s="8"/>
      <c r="AMI328" s="8"/>
      <c r="AMJ328" s="8"/>
    </row>
    <row r="329" spans="1:1024" s="2" customFormat="1" ht="27" customHeight="1">
      <c r="A329" s="704">
        <v>15</v>
      </c>
      <c r="B329" s="607" t="s">
        <v>15</v>
      </c>
      <c r="C329" s="709" t="s">
        <v>2134</v>
      </c>
      <c r="D329" s="607" t="s">
        <v>19</v>
      </c>
      <c r="E329" s="607" t="s">
        <v>16</v>
      </c>
      <c r="F329" s="607" t="s">
        <v>17</v>
      </c>
      <c r="G329" s="607"/>
      <c r="H329" s="735">
        <v>1000000</v>
      </c>
      <c r="I329" s="607" t="s">
        <v>18</v>
      </c>
      <c r="J329" s="607">
        <v>2024</v>
      </c>
      <c r="K329" s="607">
        <v>2026</v>
      </c>
      <c r="L329" s="710" t="s">
        <v>2135</v>
      </c>
      <c r="M329" s="633"/>
      <c r="N329" s="633"/>
      <c r="O329" s="633"/>
      <c r="P329" s="633">
        <v>150000</v>
      </c>
      <c r="Q329" s="633">
        <v>300000</v>
      </c>
      <c r="R329" s="633">
        <v>550000</v>
      </c>
      <c r="S329" s="232"/>
      <c r="T329" s="237"/>
      <c r="U329" s="237"/>
      <c r="V329" s="237"/>
      <c r="W329" s="237"/>
      <c r="X329" s="237"/>
      <c r="Y329" s="237"/>
      <c r="Z329" s="642"/>
      <c r="AA329" s="653"/>
      <c r="AB329" s="234"/>
      <c r="AME329" s="8"/>
      <c r="AMF329" s="8"/>
      <c r="AMG329" s="8"/>
      <c r="AMH329" s="8"/>
      <c r="AMI329" s="8"/>
      <c r="AMJ329" s="8"/>
    </row>
    <row r="330" spans="1:1024" s="2" customFormat="1" ht="27" customHeight="1">
      <c r="A330" s="704">
        <v>1</v>
      </c>
      <c r="B330" s="686" t="s">
        <v>15</v>
      </c>
      <c r="C330" s="686" t="s">
        <v>1336</v>
      </c>
      <c r="D330" s="686" t="s">
        <v>19</v>
      </c>
      <c r="E330" s="686" t="s">
        <v>1368</v>
      </c>
      <c r="F330" s="686" t="s">
        <v>25</v>
      </c>
      <c r="G330" s="686">
        <v>33600</v>
      </c>
      <c r="H330" s="747">
        <v>900000</v>
      </c>
      <c r="I330" s="686" t="s">
        <v>18</v>
      </c>
      <c r="J330" s="686">
        <v>2021</v>
      </c>
      <c r="K330" s="686">
        <v>2022</v>
      </c>
      <c r="L330" s="692" t="s">
        <v>20</v>
      </c>
      <c r="M330" s="633">
        <v>296756</v>
      </c>
      <c r="N330" s="633">
        <v>603244</v>
      </c>
      <c r="O330" s="633" t="s">
        <v>2161</v>
      </c>
      <c r="P330" s="633"/>
      <c r="Q330" s="633"/>
      <c r="R330" s="633"/>
      <c r="S330" s="232"/>
      <c r="T330" s="237" t="s">
        <v>1389</v>
      </c>
      <c r="U330" s="237" t="s">
        <v>1389</v>
      </c>
      <c r="V330" s="237" t="s">
        <v>1390</v>
      </c>
      <c r="W330" s="237" t="s">
        <v>1391</v>
      </c>
      <c r="X330" s="237"/>
      <c r="Y330" s="237" t="s">
        <v>1394</v>
      </c>
      <c r="Z330" s="642"/>
      <c r="AA330" s="653"/>
      <c r="AB330" s="234"/>
      <c r="AME330" s="8"/>
      <c r="AMF330" s="8"/>
      <c r="AMG330" s="8"/>
      <c r="AMH330" s="8"/>
      <c r="AMI330" s="8"/>
      <c r="AMJ330" s="8"/>
    </row>
    <row r="331" spans="1:1024" s="2" customFormat="1" ht="27" customHeight="1">
      <c r="A331" s="704">
        <v>7</v>
      </c>
      <c r="B331" s="607" t="s">
        <v>15</v>
      </c>
      <c r="C331" s="607" t="s">
        <v>1354</v>
      </c>
      <c r="D331" s="607" t="s">
        <v>19</v>
      </c>
      <c r="E331" s="607" t="s">
        <v>1368</v>
      </c>
      <c r="F331" s="607" t="s">
        <v>17</v>
      </c>
      <c r="G331" s="607"/>
      <c r="H331" s="742">
        <v>860000</v>
      </c>
      <c r="I331" s="607" t="s">
        <v>18</v>
      </c>
      <c r="J331" s="607">
        <v>2026</v>
      </c>
      <c r="K331" s="607">
        <v>2030</v>
      </c>
      <c r="L331" s="608" t="s">
        <v>1235</v>
      </c>
      <c r="M331" s="633"/>
      <c r="N331" s="633"/>
      <c r="O331" s="633"/>
      <c r="P331" s="633"/>
      <c r="Q331" s="633"/>
      <c r="R331" s="633">
        <v>860000</v>
      </c>
      <c r="S331" s="232"/>
      <c r="T331" s="237" t="s">
        <v>62</v>
      </c>
      <c r="U331" s="237" t="s">
        <v>62</v>
      </c>
      <c r="V331" s="237"/>
      <c r="W331" s="237"/>
      <c r="X331" s="237"/>
      <c r="Y331" s="237"/>
      <c r="Z331" s="642"/>
      <c r="AA331" s="653"/>
      <c r="AB331" s="234"/>
      <c r="AME331" s="8"/>
      <c r="AMF331" s="8"/>
      <c r="AMG331" s="8"/>
      <c r="AMH331" s="8"/>
      <c r="AMI331" s="8"/>
      <c r="AMJ331" s="8"/>
    </row>
    <row r="332" spans="1:1024" s="2" customFormat="1" ht="27" customHeight="1">
      <c r="A332" s="704">
        <v>2</v>
      </c>
      <c r="B332" s="607" t="s">
        <v>15</v>
      </c>
      <c r="C332" s="607" t="s">
        <v>1347</v>
      </c>
      <c r="D332" s="607" t="s">
        <v>19</v>
      </c>
      <c r="E332" s="607" t="s">
        <v>1368</v>
      </c>
      <c r="F332" s="607" t="s">
        <v>17</v>
      </c>
      <c r="G332" s="607"/>
      <c r="H332" s="742">
        <v>719000</v>
      </c>
      <c r="I332" s="607" t="s">
        <v>18</v>
      </c>
      <c r="J332" s="607">
        <v>2022</v>
      </c>
      <c r="K332" s="607">
        <v>2023</v>
      </c>
      <c r="L332" s="608" t="s">
        <v>1253</v>
      </c>
      <c r="M332" s="633"/>
      <c r="N332" s="633">
        <v>719000</v>
      </c>
      <c r="O332" s="633"/>
      <c r="P332" s="633"/>
      <c r="Q332" s="633"/>
      <c r="R332" s="633"/>
      <c r="S332" s="232"/>
      <c r="T332" s="237" t="s">
        <v>62</v>
      </c>
      <c r="U332" s="237" t="s">
        <v>62</v>
      </c>
      <c r="V332" s="237"/>
      <c r="W332" s="237"/>
      <c r="X332" s="237"/>
      <c r="Y332" s="237" t="s">
        <v>1395</v>
      </c>
      <c r="Z332" s="642"/>
      <c r="AA332" s="653"/>
      <c r="AB332" s="234"/>
      <c r="AME332" s="8"/>
      <c r="AMF332" s="8"/>
      <c r="AMG332" s="8"/>
      <c r="AMH332" s="8"/>
      <c r="AMI332" s="8"/>
      <c r="AMJ332" s="8"/>
    </row>
    <row r="333" spans="1:1024" s="2" customFormat="1" ht="27" customHeight="1">
      <c r="A333" s="704">
        <v>2</v>
      </c>
      <c r="B333" s="607" t="s">
        <v>15</v>
      </c>
      <c r="C333" s="705" t="s">
        <v>2126</v>
      </c>
      <c r="D333" s="607" t="s">
        <v>19</v>
      </c>
      <c r="E333" s="607" t="s">
        <v>1368</v>
      </c>
      <c r="F333" s="607" t="s">
        <v>17</v>
      </c>
      <c r="G333" s="607"/>
      <c r="H333" s="742">
        <v>481000</v>
      </c>
      <c r="I333" s="607" t="s">
        <v>18</v>
      </c>
      <c r="J333" s="607">
        <v>2022</v>
      </c>
      <c r="K333" s="607">
        <v>2022</v>
      </c>
      <c r="L333" s="608" t="s">
        <v>1253</v>
      </c>
      <c r="M333" s="633"/>
      <c r="N333" s="633">
        <v>481000</v>
      </c>
      <c r="O333" s="633"/>
      <c r="P333" s="633"/>
      <c r="Q333" s="633"/>
      <c r="R333" s="633"/>
      <c r="S333" s="232"/>
      <c r="T333" s="237" t="s">
        <v>61</v>
      </c>
      <c r="U333" s="237" t="s">
        <v>61</v>
      </c>
      <c r="V333" s="237" t="s">
        <v>1387</v>
      </c>
      <c r="W333" s="237" t="s">
        <v>1388</v>
      </c>
      <c r="X333" s="237"/>
      <c r="Y333" s="237" t="s">
        <v>1394</v>
      </c>
      <c r="Z333" s="642"/>
      <c r="AA333" s="653"/>
      <c r="AB333" s="234"/>
      <c r="AME333" s="8"/>
      <c r="AMF333" s="8"/>
      <c r="AMG333" s="8"/>
      <c r="AMH333" s="8"/>
      <c r="AMI333" s="8"/>
      <c r="AMJ333" s="8"/>
    </row>
    <row r="334" spans="1:1024" s="2" customFormat="1" ht="27" customHeight="1">
      <c r="A334" s="704">
        <v>14</v>
      </c>
      <c r="B334" s="607" t="s">
        <v>15</v>
      </c>
      <c r="C334" s="705" t="s">
        <v>2129</v>
      </c>
      <c r="D334" s="607" t="s">
        <v>19</v>
      </c>
      <c r="E334" s="607" t="s">
        <v>1368</v>
      </c>
      <c r="F334" s="607" t="s">
        <v>17</v>
      </c>
      <c r="G334" s="607"/>
      <c r="H334" s="735">
        <v>231000</v>
      </c>
      <c r="I334" s="607" t="s">
        <v>18</v>
      </c>
      <c r="J334" s="607">
        <v>2024</v>
      </c>
      <c r="K334" s="607">
        <v>2026</v>
      </c>
      <c r="L334" s="707" t="s">
        <v>1222</v>
      </c>
      <c r="M334" s="633"/>
      <c r="N334" s="633"/>
      <c r="O334" s="633"/>
      <c r="P334" s="633">
        <v>77000</v>
      </c>
      <c r="Q334" s="633">
        <v>77000</v>
      </c>
      <c r="R334" s="633">
        <v>77000</v>
      </c>
      <c r="S334" s="232"/>
      <c r="T334" s="237" t="s">
        <v>62</v>
      </c>
      <c r="U334" s="237" t="s">
        <v>62</v>
      </c>
      <c r="V334" s="237"/>
      <c r="W334" s="237"/>
      <c r="X334" s="237"/>
      <c r="Y334" s="237"/>
      <c r="Z334" s="642"/>
      <c r="AA334" s="653"/>
      <c r="AB334" s="234"/>
      <c r="AME334" s="8"/>
      <c r="AMF334" s="8"/>
      <c r="AMG334" s="8"/>
      <c r="AMH334" s="8"/>
      <c r="AMI334" s="8"/>
      <c r="AMJ334" s="8"/>
    </row>
    <row r="335" spans="1:1024" s="2" customFormat="1" ht="27" customHeight="1">
      <c r="A335" s="704">
        <v>14</v>
      </c>
      <c r="B335" s="607" t="s">
        <v>15</v>
      </c>
      <c r="C335" s="705" t="s">
        <v>2128</v>
      </c>
      <c r="D335" s="607" t="s">
        <v>19</v>
      </c>
      <c r="E335" s="607" t="s">
        <v>1368</v>
      </c>
      <c r="F335" s="607" t="s">
        <v>17</v>
      </c>
      <c r="G335" s="607"/>
      <c r="H335" s="735">
        <v>117000</v>
      </c>
      <c r="I335" s="607" t="s">
        <v>18</v>
      </c>
      <c r="J335" s="607">
        <v>2024</v>
      </c>
      <c r="K335" s="607">
        <v>2026</v>
      </c>
      <c r="L335" s="707" t="s">
        <v>1222</v>
      </c>
      <c r="M335" s="633"/>
      <c r="N335" s="633"/>
      <c r="O335" s="633"/>
      <c r="P335" s="633">
        <v>39000</v>
      </c>
      <c r="Q335" s="633">
        <v>39000</v>
      </c>
      <c r="R335" s="633">
        <v>39000</v>
      </c>
      <c r="S335" s="232"/>
      <c r="T335" s="237" t="s">
        <v>62</v>
      </c>
      <c r="U335" s="237" t="s">
        <v>62</v>
      </c>
      <c r="V335" s="237"/>
      <c r="W335" s="237"/>
      <c r="X335" s="237"/>
      <c r="Y335" s="237"/>
      <c r="Z335" s="642"/>
      <c r="AA335" s="653"/>
      <c r="AB335" s="234"/>
      <c r="AME335" s="8"/>
      <c r="AMF335" s="8"/>
      <c r="AMG335" s="8"/>
      <c r="AMH335" s="8"/>
      <c r="AMI335" s="8"/>
      <c r="AMJ335" s="8"/>
    </row>
    <row r="336" spans="1:1024" s="2" customFormat="1" ht="27" customHeight="1">
      <c r="A336" s="704">
        <v>14</v>
      </c>
      <c r="B336" s="607" t="s">
        <v>15</v>
      </c>
      <c r="C336" s="709" t="s">
        <v>2131</v>
      </c>
      <c r="D336" s="607" t="s">
        <v>19</v>
      </c>
      <c r="E336" s="607" t="s">
        <v>16</v>
      </c>
      <c r="F336" s="607" t="s">
        <v>17</v>
      </c>
      <c r="G336" s="607"/>
      <c r="H336" s="735">
        <v>83400</v>
      </c>
      <c r="I336" s="607" t="s">
        <v>18</v>
      </c>
      <c r="J336" s="607">
        <v>2022</v>
      </c>
      <c r="K336" s="607">
        <v>2022</v>
      </c>
      <c r="L336" s="707" t="s">
        <v>1235</v>
      </c>
      <c r="M336" s="633"/>
      <c r="N336" s="633">
        <v>83400</v>
      </c>
      <c r="O336" s="633"/>
      <c r="P336" s="633"/>
      <c r="Q336" s="633"/>
      <c r="R336" s="633"/>
      <c r="S336" s="232"/>
      <c r="T336" s="237"/>
      <c r="U336" s="237"/>
      <c r="V336" s="237"/>
      <c r="W336" s="237"/>
      <c r="X336" s="237"/>
      <c r="Y336" s="237"/>
      <c r="Z336" s="642"/>
      <c r="AA336" s="653"/>
      <c r="AB336" s="234"/>
      <c r="AME336" s="8"/>
      <c r="AMF336" s="8"/>
      <c r="AMG336" s="8"/>
      <c r="AMH336" s="8"/>
      <c r="AMI336" s="8"/>
      <c r="AMJ336" s="8"/>
    </row>
    <row r="337" spans="1:1024" s="2" customFormat="1" ht="27" customHeight="1">
      <c r="A337" s="711">
        <v>3</v>
      </c>
      <c r="B337" s="626" t="s">
        <v>15</v>
      </c>
      <c r="C337" s="222" t="s">
        <v>1381</v>
      </c>
      <c r="D337" s="222" t="s">
        <v>22</v>
      </c>
      <c r="E337" s="222" t="s">
        <v>89</v>
      </c>
      <c r="F337" s="222" t="s">
        <v>17</v>
      </c>
      <c r="G337" s="222"/>
      <c r="H337" s="603">
        <v>2000000</v>
      </c>
      <c r="I337" s="222" t="s">
        <v>18</v>
      </c>
      <c r="J337" s="222">
        <v>2024</v>
      </c>
      <c r="K337" s="222">
        <v>2025</v>
      </c>
      <c r="L337" s="627" t="s">
        <v>1411</v>
      </c>
      <c r="M337" s="223"/>
      <c r="N337" s="223"/>
      <c r="O337" s="223"/>
      <c r="P337" s="223">
        <v>1000000</v>
      </c>
      <c r="Q337" s="223">
        <v>1000000</v>
      </c>
      <c r="R337" s="223"/>
      <c r="S337" s="8"/>
      <c r="T337" s="8"/>
      <c r="U337" s="8"/>
      <c r="V337" s="8"/>
      <c r="W337" s="8"/>
      <c r="X337" s="8"/>
      <c r="Y337" s="8"/>
      <c r="Z337" s="222"/>
      <c r="AA337" s="657"/>
      <c r="AB337" s="234"/>
      <c r="AME337" s="8"/>
      <c r="AMF337" s="8"/>
      <c r="AMG337" s="8"/>
      <c r="AMH337" s="8"/>
      <c r="AMI337" s="8"/>
      <c r="AMJ337" s="8"/>
    </row>
    <row r="338" spans="1:1024" s="682" customFormat="1" ht="27" customHeight="1">
      <c r="A338" s="711">
        <v>5</v>
      </c>
      <c r="B338" s="626" t="s">
        <v>15</v>
      </c>
      <c r="C338" s="222" t="s">
        <v>1372</v>
      </c>
      <c r="D338" s="222" t="s">
        <v>22</v>
      </c>
      <c r="E338" s="222" t="s">
        <v>89</v>
      </c>
      <c r="F338" s="222" t="s">
        <v>17</v>
      </c>
      <c r="G338" s="222"/>
      <c r="H338" s="603">
        <v>1800000</v>
      </c>
      <c r="I338" s="222" t="s">
        <v>18</v>
      </c>
      <c r="J338" s="222">
        <v>2023</v>
      </c>
      <c r="K338" s="222">
        <v>2025</v>
      </c>
      <c r="L338" s="627" t="s">
        <v>1410</v>
      </c>
      <c r="M338" s="223"/>
      <c r="N338" s="223"/>
      <c r="O338" s="223">
        <v>600000</v>
      </c>
      <c r="P338" s="223">
        <v>600000</v>
      </c>
      <c r="Q338" s="223">
        <v>600000</v>
      </c>
      <c r="R338" s="223"/>
      <c r="S338" s="8"/>
      <c r="T338" s="8"/>
      <c r="U338" s="8"/>
      <c r="V338" s="8"/>
      <c r="W338" s="8"/>
      <c r="X338" s="8"/>
      <c r="Y338" s="8"/>
      <c r="Z338" s="222"/>
      <c r="AA338" s="657"/>
      <c r="AB338" s="234"/>
      <c r="AME338" s="8"/>
      <c r="AMF338" s="8"/>
      <c r="AMG338" s="8"/>
      <c r="AMH338" s="8"/>
      <c r="AMI338" s="8"/>
      <c r="AMJ338" s="8"/>
    </row>
    <row r="339" spans="1:1024" s="2" customFormat="1" ht="27" customHeight="1">
      <c r="A339" s="711">
        <v>2</v>
      </c>
      <c r="B339" s="626" t="s">
        <v>15</v>
      </c>
      <c r="C339" s="222" t="s">
        <v>1380</v>
      </c>
      <c r="D339" s="222" t="s">
        <v>22</v>
      </c>
      <c r="E339" s="222" t="s">
        <v>89</v>
      </c>
      <c r="F339" s="222" t="s">
        <v>17</v>
      </c>
      <c r="G339" s="222"/>
      <c r="H339" s="603">
        <v>1500000</v>
      </c>
      <c r="I339" s="222" t="s">
        <v>18</v>
      </c>
      <c r="J339" s="222">
        <v>2026</v>
      </c>
      <c r="K339" s="222">
        <v>2026</v>
      </c>
      <c r="L339" s="627" t="s">
        <v>1411</v>
      </c>
      <c r="M339" s="223"/>
      <c r="N339" s="223"/>
      <c r="O339" s="223"/>
      <c r="P339" s="223"/>
      <c r="Q339" s="223"/>
      <c r="R339" s="223">
        <v>1500000</v>
      </c>
      <c r="S339" s="8"/>
      <c r="T339" s="8"/>
      <c r="U339" s="8"/>
      <c r="V339" s="8"/>
      <c r="W339" s="8"/>
      <c r="X339" s="8"/>
      <c r="Y339" s="8"/>
      <c r="Z339" s="222"/>
      <c r="AA339" s="657"/>
      <c r="AB339" s="234"/>
      <c r="AME339" s="8"/>
      <c r="AMF339" s="8"/>
      <c r="AMG339" s="8"/>
      <c r="AMH339" s="8"/>
      <c r="AMI339" s="8"/>
      <c r="AMJ339" s="8"/>
    </row>
    <row r="340" spans="1:1024" s="682" customFormat="1" ht="27" customHeight="1">
      <c r="A340" s="711">
        <v>5</v>
      </c>
      <c r="B340" s="626" t="s">
        <v>15</v>
      </c>
      <c r="C340" s="222" t="s">
        <v>1377</v>
      </c>
      <c r="D340" s="222" t="s">
        <v>22</v>
      </c>
      <c r="E340" s="222" t="s">
        <v>89</v>
      </c>
      <c r="F340" s="222" t="s">
        <v>17</v>
      </c>
      <c r="G340" s="222"/>
      <c r="H340" s="603">
        <v>1500000</v>
      </c>
      <c r="I340" s="222" t="s">
        <v>18</v>
      </c>
      <c r="J340" s="222">
        <v>2024</v>
      </c>
      <c r="K340" s="222">
        <v>2024</v>
      </c>
      <c r="L340" s="627" t="s">
        <v>1237</v>
      </c>
      <c r="M340" s="223"/>
      <c r="N340" s="223"/>
      <c r="O340" s="223"/>
      <c r="P340" s="223">
        <v>1500000</v>
      </c>
      <c r="Q340" s="223"/>
      <c r="R340" s="223"/>
      <c r="S340" s="8"/>
      <c r="T340" s="8"/>
      <c r="U340" s="8"/>
      <c r="V340" s="8"/>
      <c r="W340" s="8"/>
      <c r="X340" s="8"/>
      <c r="Y340" s="8"/>
      <c r="Z340" s="222"/>
      <c r="AA340" s="657"/>
      <c r="AB340" s="234"/>
      <c r="AME340" s="8"/>
      <c r="AMF340" s="8"/>
      <c r="AMG340" s="8"/>
      <c r="AMH340" s="8"/>
      <c r="AMI340" s="8"/>
      <c r="AMJ340" s="8"/>
    </row>
    <row r="341" spans="1:1024" s="682" customFormat="1" ht="27" customHeight="1">
      <c r="A341" s="711">
        <v>5</v>
      </c>
      <c r="B341" s="626" t="s">
        <v>15</v>
      </c>
      <c r="C341" s="222" t="s">
        <v>1376</v>
      </c>
      <c r="D341" s="222" t="s">
        <v>22</v>
      </c>
      <c r="E341" s="222" t="s">
        <v>89</v>
      </c>
      <c r="F341" s="222" t="s">
        <v>17</v>
      </c>
      <c r="G341" s="222"/>
      <c r="H341" s="603">
        <v>1200000</v>
      </c>
      <c r="I341" s="222" t="s">
        <v>18</v>
      </c>
      <c r="J341" s="222">
        <v>2024</v>
      </c>
      <c r="K341" s="222">
        <v>2025</v>
      </c>
      <c r="L341" s="627" t="s">
        <v>1253</v>
      </c>
      <c r="M341" s="223"/>
      <c r="N341" s="223"/>
      <c r="O341" s="223"/>
      <c r="P341" s="223">
        <v>480000</v>
      </c>
      <c r="Q341" s="223">
        <v>720000</v>
      </c>
      <c r="R341" s="223"/>
      <c r="S341" s="8"/>
      <c r="T341" s="8"/>
      <c r="U341" s="8"/>
      <c r="V341" s="8"/>
      <c r="W341" s="8"/>
      <c r="X341" s="8"/>
      <c r="Y341" s="8"/>
      <c r="Z341" s="222"/>
      <c r="AA341" s="657"/>
      <c r="AB341" s="234"/>
      <c r="AME341" s="8"/>
      <c r="AMF341" s="8"/>
      <c r="AMG341" s="8"/>
      <c r="AMH341" s="8"/>
      <c r="AMI341" s="8"/>
      <c r="AMJ341" s="8"/>
    </row>
    <row r="342" spans="1:1024" s="2" customFormat="1" ht="27" customHeight="1">
      <c r="A342" s="711">
        <v>1</v>
      </c>
      <c r="B342" s="626" t="s">
        <v>15</v>
      </c>
      <c r="C342" s="222" t="s">
        <v>1370</v>
      </c>
      <c r="D342" s="222" t="s">
        <v>22</v>
      </c>
      <c r="E342" s="222" t="s">
        <v>89</v>
      </c>
      <c r="F342" s="222" t="s">
        <v>17</v>
      </c>
      <c r="G342" s="222"/>
      <c r="H342" s="603">
        <v>1000000</v>
      </c>
      <c r="I342" s="222" t="s">
        <v>18</v>
      </c>
      <c r="J342" s="222">
        <v>2025</v>
      </c>
      <c r="K342" s="222">
        <v>2025</v>
      </c>
      <c r="L342" s="627" t="s">
        <v>1410</v>
      </c>
      <c r="M342" s="223"/>
      <c r="N342" s="223"/>
      <c r="O342" s="223"/>
      <c r="P342" s="223"/>
      <c r="Q342" s="223">
        <v>1000000</v>
      </c>
      <c r="R342" s="223"/>
      <c r="S342" s="8"/>
      <c r="T342" s="8"/>
      <c r="U342" s="8"/>
      <c r="V342" s="8"/>
      <c r="W342" s="8"/>
      <c r="X342" s="8"/>
      <c r="Y342" s="8"/>
      <c r="Z342" s="222"/>
      <c r="AA342" s="657"/>
      <c r="AB342" s="234"/>
      <c r="AME342" s="8"/>
      <c r="AMF342" s="8"/>
      <c r="AMG342" s="8"/>
      <c r="AMH342" s="8"/>
      <c r="AMI342" s="8"/>
      <c r="AMJ342" s="8"/>
    </row>
    <row r="343" spans="1:1024" s="682" customFormat="1" ht="27" customHeight="1">
      <c r="A343" s="711">
        <v>6</v>
      </c>
      <c r="B343" s="626" t="s">
        <v>15</v>
      </c>
      <c r="C343" s="222" t="s">
        <v>2141</v>
      </c>
      <c r="D343" s="222" t="s">
        <v>22</v>
      </c>
      <c r="E343" s="222"/>
      <c r="F343" s="222" t="s">
        <v>17</v>
      </c>
      <c r="G343" s="222"/>
      <c r="H343" s="603">
        <v>800000</v>
      </c>
      <c r="I343" s="222" t="s">
        <v>18</v>
      </c>
      <c r="J343" s="222">
        <v>2024</v>
      </c>
      <c r="K343" s="222">
        <v>2025</v>
      </c>
      <c r="L343" s="627" t="s">
        <v>1237</v>
      </c>
      <c r="M343" s="223"/>
      <c r="N343" s="223"/>
      <c r="O343" s="223"/>
      <c r="P343" s="223">
        <v>400000</v>
      </c>
      <c r="Q343" s="223">
        <v>400000</v>
      </c>
      <c r="R343" s="223"/>
      <c r="S343" s="8"/>
      <c r="T343" s="8"/>
      <c r="U343" s="8"/>
      <c r="V343" s="8"/>
      <c r="W343" s="8"/>
      <c r="X343" s="8"/>
      <c r="Y343" s="8"/>
      <c r="Z343" s="222"/>
      <c r="AA343" s="657"/>
      <c r="AB343" s="234"/>
      <c r="AME343" s="8"/>
      <c r="AMF343" s="8"/>
      <c r="AMG343" s="8"/>
      <c r="AMH343" s="8"/>
      <c r="AMI343" s="8"/>
      <c r="AMJ343" s="8"/>
    </row>
    <row r="344" spans="1:1024" s="682" customFormat="1" ht="27" customHeight="1">
      <c r="A344" s="711">
        <v>5</v>
      </c>
      <c r="B344" s="626" t="s">
        <v>15</v>
      </c>
      <c r="C344" s="222" t="s">
        <v>1373</v>
      </c>
      <c r="D344" s="222" t="s">
        <v>22</v>
      </c>
      <c r="E344" s="222" t="s">
        <v>89</v>
      </c>
      <c r="F344" s="222" t="s">
        <v>17</v>
      </c>
      <c r="G344" s="222"/>
      <c r="H344" s="603">
        <v>250000</v>
      </c>
      <c r="I344" s="222" t="s">
        <v>18</v>
      </c>
      <c r="J344" s="222">
        <v>2023</v>
      </c>
      <c r="K344" s="222">
        <v>2023</v>
      </c>
      <c r="L344" s="627" t="s">
        <v>1411</v>
      </c>
      <c r="M344" s="223"/>
      <c r="N344" s="223"/>
      <c r="O344" s="223">
        <v>250000</v>
      </c>
      <c r="P344" s="223"/>
      <c r="Q344" s="223"/>
      <c r="R344" s="223"/>
      <c r="S344" s="8"/>
      <c r="T344" s="8"/>
      <c r="U344" s="8"/>
      <c r="V344" s="8"/>
      <c r="W344" s="8"/>
      <c r="X344" s="8"/>
      <c r="Y344" s="8"/>
      <c r="Z344" s="222"/>
      <c r="AA344" s="657"/>
      <c r="AB344" s="234"/>
      <c r="AME344" s="8"/>
      <c r="AMF344" s="8"/>
      <c r="AMG344" s="8"/>
      <c r="AMH344" s="8"/>
      <c r="AMI344" s="8"/>
      <c r="AMJ344" s="8"/>
    </row>
    <row r="345" spans="1:1024" s="682" customFormat="1" ht="27" customHeight="1">
      <c r="A345" s="711">
        <v>1</v>
      </c>
      <c r="B345" s="626" t="s">
        <v>15</v>
      </c>
      <c r="C345" s="222" t="s">
        <v>1378</v>
      </c>
      <c r="D345" s="222" t="s">
        <v>22</v>
      </c>
      <c r="E345" s="222" t="s">
        <v>89</v>
      </c>
      <c r="F345" s="222" t="s">
        <v>17</v>
      </c>
      <c r="G345" s="222"/>
      <c r="H345" s="603">
        <v>200000</v>
      </c>
      <c r="I345" s="222" t="s">
        <v>18</v>
      </c>
      <c r="J345" s="222">
        <v>2023</v>
      </c>
      <c r="K345" s="222">
        <v>2023</v>
      </c>
      <c r="L345" s="627" t="s">
        <v>1410</v>
      </c>
      <c r="M345" s="223"/>
      <c r="N345" s="223"/>
      <c r="O345" s="223">
        <v>200000</v>
      </c>
      <c r="P345" s="223"/>
      <c r="Q345" s="223"/>
      <c r="R345" s="223"/>
      <c r="S345" s="8"/>
      <c r="T345" s="8"/>
      <c r="U345" s="8"/>
      <c r="V345" s="8"/>
      <c r="W345" s="8"/>
      <c r="X345" s="8"/>
      <c r="Y345" s="8"/>
      <c r="Z345" s="222"/>
      <c r="AA345" s="657"/>
      <c r="AB345" s="234"/>
      <c r="AME345" s="8"/>
      <c r="AMF345" s="8"/>
      <c r="AMG345" s="8"/>
      <c r="AMH345" s="8"/>
      <c r="AMI345" s="8"/>
      <c r="AMJ345" s="8"/>
    </row>
    <row r="346" spans="1:1024" s="688" customFormat="1" ht="27" customHeight="1">
      <c r="A346" s="711">
        <v>1</v>
      </c>
      <c r="B346" s="626" t="s">
        <v>15</v>
      </c>
      <c r="C346" s="222" t="s">
        <v>1371</v>
      </c>
      <c r="D346" s="222" t="s">
        <v>22</v>
      </c>
      <c r="E346" s="222" t="s">
        <v>89</v>
      </c>
      <c r="F346" s="222" t="s">
        <v>17</v>
      </c>
      <c r="G346" s="222"/>
      <c r="H346" s="603">
        <v>200000</v>
      </c>
      <c r="I346" s="222" t="s">
        <v>18</v>
      </c>
      <c r="J346" s="222">
        <v>2023</v>
      </c>
      <c r="K346" s="222">
        <v>2023</v>
      </c>
      <c r="L346" s="627" t="s">
        <v>1410</v>
      </c>
      <c r="M346" s="223"/>
      <c r="N346" s="223"/>
      <c r="O346" s="223">
        <v>200000</v>
      </c>
      <c r="P346" s="223"/>
      <c r="Q346" s="223"/>
      <c r="R346" s="223"/>
      <c r="S346" s="8"/>
      <c r="T346" s="8"/>
      <c r="U346" s="8"/>
      <c r="V346" s="8"/>
      <c r="W346" s="8"/>
      <c r="X346" s="8"/>
      <c r="Y346" s="8"/>
      <c r="Z346" s="222"/>
      <c r="AA346" s="657"/>
      <c r="AB346" s="234"/>
      <c r="AME346" s="8"/>
      <c r="AMF346" s="8"/>
      <c r="AMG346" s="8"/>
      <c r="AMH346" s="8"/>
      <c r="AMI346" s="8"/>
      <c r="AMJ346" s="8"/>
    </row>
    <row r="347" spans="1:1024" s="688" customFormat="1" ht="27" customHeight="1">
      <c r="A347" s="711">
        <v>5</v>
      </c>
      <c r="B347" s="626" t="s">
        <v>15</v>
      </c>
      <c r="C347" s="222" t="s">
        <v>1379</v>
      </c>
      <c r="D347" s="222" t="s">
        <v>22</v>
      </c>
      <c r="E347" s="222" t="s">
        <v>89</v>
      </c>
      <c r="F347" s="222" t="s">
        <v>17</v>
      </c>
      <c r="G347" s="222"/>
      <c r="H347" s="603">
        <v>200000</v>
      </c>
      <c r="I347" s="222" t="s">
        <v>18</v>
      </c>
      <c r="J347" s="222">
        <v>2023</v>
      </c>
      <c r="K347" s="222">
        <v>2023</v>
      </c>
      <c r="L347" s="627" t="s">
        <v>1237</v>
      </c>
      <c r="M347" s="223"/>
      <c r="N347" s="223"/>
      <c r="O347" s="223">
        <v>200000</v>
      </c>
      <c r="P347" s="223"/>
      <c r="Q347" s="223"/>
      <c r="R347" s="223"/>
      <c r="S347" s="8"/>
      <c r="T347" s="8"/>
      <c r="U347" s="8"/>
      <c r="V347" s="8"/>
      <c r="W347" s="8"/>
      <c r="X347" s="8"/>
      <c r="Y347" s="8"/>
      <c r="Z347" s="222"/>
      <c r="AA347" s="657"/>
      <c r="AB347" s="234"/>
      <c r="AME347" s="8"/>
      <c r="AMF347" s="8"/>
      <c r="AMG347" s="8"/>
      <c r="AMH347" s="8"/>
      <c r="AMI347" s="8"/>
      <c r="AMJ347" s="8"/>
    </row>
    <row r="348" spans="1:1024" s="688" customFormat="1" ht="27" customHeight="1">
      <c r="A348" s="711">
        <v>5</v>
      </c>
      <c r="B348" s="626" t="s">
        <v>15</v>
      </c>
      <c r="C348" s="222" t="s">
        <v>1375</v>
      </c>
      <c r="D348" s="222" t="s">
        <v>22</v>
      </c>
      <c r="E348" s="222" t="s">
        <v>89</v>
      </c>
      <c r="F348" s="222" t="s">
        <v>17</v>
      </c>
      <c r="G348" s="222"/>
      <c r="H348" s="603">
        <v>160000</v>
      </c>
      <c r="I348" s="222" t="s">
        <v>18</v>
      </c>
      <c r="J348" s="222">
        <v>2025</v>
      </c>
      <c r="K348" s="222">
        <v>2025</v>
      </c>
      <c r="L348" s="627" t="s">
        <v>1411</v>
      </c>
      <c r="M348" s="223"/>
      <c r="N348" s="223"/>
      <c r="O348" s="223"/>
      <c r="P348" s="223"/>
      <c r="Q348" s="223">
        <v>160000</v>
      </c>
      <c r="R348" s="223"/>
      <c r="S348" s="8"/>
      <c r="T348" s="8"/>
      <c r="U348" s="8"/>
      <c r="V348" s="8"/>
      <c r="W348" s="8"/>
      <c r="X348" s="8"/>
      <c r="Y348" s="8"/>
      <c r="Z348" s="222"/>
      <c r="AA348" s="657"/>
      <c r="AB348" s="234"/>
      <c r="AME348" s="8"/>
      <c r="AMF348" s="8"/>
      <c r="AMG348" s="8"/>
      <c r="AMH348" s="8"/>
      <c r="AMI348" s="8"/>
      <c r="AMJ348" s="8"/>
    </row>
    <row r="349" spans="1:1024" s="688" customFormat="1" ht="27" customHeight="1">
      <c r="A349" s="711">
        <v>4</v>
      </c>
      <c r="B349" s="626" t="s">
        <v>15</v>
      </c>
      <c r="C349" s="222" t="s">
        <v>2138</v>
      </c>
      <c r="D349" s="222" t="s">
        <v>22</v>
      </c>
      <c r="E349" s="222"/>
      <c r="F349" s="222" t="s">
        <v>17</v>
      </c>
      <c r="G349" s="222"/>
      <c r="H349" s="603">
        <v>100000</v>
      </c>
      <c r="I349" s="222" t="s">
        <v>18</v>
      </c>
      <c r="J349" s="222">
        <v>2024</v>
      </c>
      <c r="K349" s="222">
        <v>2024</v>
      </c>
      <c r="L349" s="627" t="s">
        <v>1237</v>
      </c>
      <c r="M349" s="223"/>
      <c r="N349" s="223"/>
      <c r="O349" s="223"/>
      <c r="P349" s="223">
        <v>100000</v>
      </c>
      <c r="Q349" s="223"/>
      <c r="R349" s="223"/>
      <c r="S349" s="8"/>
      <c r="T349" s="8"/>
      <c r="U349" s="8"/>
      <c r="V349" s="8"/>
      <c r="W349" s="8"/>
      <c r="X349" s="8"/>
      <c r="Y349" s="8"/>
      <c r="Z349" s="222"/>
      <c r="AA349" s="657"/>
      <c r="AB349" s="234"/>
      <c r="AME349" s="8"/>
      <c r="AMF349" s="8"/>
      <c r="AMG349" s="8"/>
      <c r="AMH349" s="8"/>
      <c r="AMI349" s="8"/>
      <c r="AMJ349" s="8"/>
    </row>
    <row r="350" spans="1:1024" s="682" customFormat="1" ht="27" customHeight="1">
      <c r="A350" s="711">
        <v>4</v>
      </c>
      <c r="B350" s="626" t="s">
        <v>15</v>
      </c>
      <c r="C350" s="222" t="s">
        <v>2139</v>
      </c>
      <c r="D350" s="222" t="s">
        <v>22</v>
      </c>
      <c r="E350" s="222"/>
      <c r="F350" s="222" t="s">
        <v>17</v>
      </c>
      <c r="G350" s="222"/>
      <c r="H350" s="603">
        <v>100000</v>
      </c>
      <c r="I350" s="222" t="s">
        <v>18</v>
      </c>
      <c r="J350" s="222">
        <v>2025</v>
      </c>
      <c r="K350" s="222">
        <v>2025</v>
      </c>
      <c r="L350" s="627" t="s">
        <v>1237</v>
      </c>
      <c r="M350" s="223"/>
      <c r="N350" s="223"/>
      <c r="O350" s="223"/>
      <c r="P350" s="223"/>
      <c r="Q350" s="223">
        <v>100000</v>
      </c>
      <c r="R350" s="223"/>
      <c r="S350" s="8"/>
      <c r="T350" s="8"/>
      <c r="U350" s="8"/>
      <c r="V350" s="8"/>
      <c r="W350" s="8"/>
      <c r="X350" s="8"/>
      <c r="Y350" s="8"/>
      <c r="Z350" s="222"/>
      <c r="AA350" s="657"/>
      <c r="AB350" s="234"/>
      <c r="AME350" s="8"/>
      <c r="AMF350" s="8"/>
      <c r="AMG350" s="8"/>
      <c r="AMH350" s="8"/>
      <c r="AMI350" s="8"/>
      <c r="AMJ350" s="8"/>
    </row>
    <row r="351" spans="1:1024" s="682" customFormat="1" ht="27" customHeight="1">
      <c r="A351" s="711">
        <v>4</v>
      </c>
      <c r="B351" s="626" t="s">
        <v>15</v>
      </c>
      <c r="C351" s="222" t="s">
        <v>2140</v>
      </c>
      <c r="D351" s="222" t="s">
        <v>22</v>
      </c>
      <c r="E351" s="222"/>
      <c r="F351" s="222" t="s">
        <v>17</v>
      </c>
      <c r="G351" s="222"/>
      <c r="H351" s="603">
        <v>100000</v>
      </c>
      <c r="I351" s="222" t="s">
        <v>18</v>
      </c>
      <c r="J351" s="222">
        <v>2026</v>
      </c>
      <c r="K351" s="222">
        <v>2026</v>
      </c>
      <c r="L351" s="627" t="s">
        <v>1237</v>
      </c>
      <c r="M351" s="223"/>
      <c r="N351" s="223"/>
      <c r="O351" s="223"/>
      <c r="P351" s="223"/>
      <c r="Q351" s="223"/>
      <c r="R351" s="223">
        <v>100000</v>
      </c>
      <c r="S351" s="8"/>
      <c r="T351" s="8"/>
      <c r="U351" s="8"/>
      <c r="V351" s="8"/>
      <c r="W351" s="8"/>
      <c r="X351" s="8"/>
      <c r="Y351" s="8"/>
      <c r="Z351" s="222"/>
      <c r="AA351" s="657"/>
      <c r="AB351" s="234"/>
      <c r="AME351" s="8"/>
      <c r="AMF351" s="8"/>
      <c r="AMG351" s="8"/>
      <c r="AMH351" s="8"/>
      <c r="AMI351" s="8"/>
      <c r="AMJ351" s="8"/>
    </row>
    <row r="352" spans="1:1024" s="2" customFormat="1" ht="27" customHeight="1">
      <c r="A352" s="711">
        <v>5</v>
      </c>
      <c r="B352" s="626" t="s">
        <v>15</v>
      </c>
      <c r="C352" s="222" t="s">
        <v>1374</v>
      </c>
      <c r="D352" s="222" t="s">
        <v>22</v>
      </c>
      <c r="E352" s="222" t="s">
        <v>89</v>
      </c>
      <c r="F352" s="222" t="s">
        <v>17</v>
      </c>
      <c r="G352" s="222"/>
      <c r="H352" s="603">
        <v>60000</v>
      </c>
      <c r="I352" s="222" t="s">
        <v>18</v>
      </c>
      <c r="J352" s="222">
        <v>2023</v>
      </c>
      <c r="K352" s="222">
        <v>2023</v>
      </c>
      <c r="L352" s="627" t="s">
        <v>1253</v>
      </c>
      <c r="M352" s="223"/>
      <c r="N352" s="223"/>
      <c r="O352" s="223">
        <v>60000</v>
      </c>
      <c r="P352" s="223"/>
      <c r="Q352" s="223"/>
      <c r="R352" s="223"/>
      <c r="S352" s="8"/>
      <c r="T352" s="8"/>
      <c r="U352" s="8"/>
      <c r="V352" s="8"/>
      <c r="W352" s="8"/>
      <c r="X352" s="8"/>
      <c r="Y352" s="8"/>
      <c r="Z352" s="222"/>
      <c r="AA352" s="657"/>
      <c r="AB352" s="234"/>
      <c r="AME352" s="8"/>
      <c r="AMF352" s="8"/>
      <c r="AMG352" s="8"/>
      <c r="AMH352" s="8"/>
      <c r="AMI352" s="8"/>
      <c r="AMJ352" s="8"/>
    </row>
    <row r="353" spans="1:1024" s="2" customFormat="1" ht="27" customHeight="1">
      <c r="A353" s="712">
        <v>1</v>
      </c>
      <c r="B353" s="634" t="s">
        <v>15</v>
      </c>
      <c r="C353" s="225" t="s">
        <v>43</v>
      </c>
      <c r="D353" s="225" t="s">
        <v>1398</v>
      </c>
      <c r="E353" s="225"/>
      <c r="F353" s="225" t="s">
        <v>83</v>
      </c>
      <c r="G353" s="225"/>
      <c r="H353" s="732">
        <v>8366500</v>
      </c>
      <c r="I353" s="225" t="s">
        <v>18</v>
      </c>
      <c r="J353" s="225">
        <v>2021</v>
      </c>
      <c r="K353" s="225">
        <v>2030</v>
      </c>
      <c r="L353" s="636" t="s">
        <v>1399</v>
      </c>
      <c r="M353" s="226"/>
      <c r="N353" s="226">
        <v>939500</v>
      </c>
      <c r="O353" s="226">
        <v>1138000</v>
      </c>
      <c r="P353" s="226">
        <v>1781000</v>
      </c>
      <c r="Q353" s="226">
        <v>988000</v>
      </c>
      <c r="R353" s="226">
        <v>3520000</v>
      </c>
      <c r="S353" s="226"/>
      <c r="T353" s="225" t="s">
        <v>62</v>
      </c>
      <c r="U353" s="225" t="s">
        <v>62</v>
      </c>
      <c r="V353" s="225"/>
      <c r="W353" s="225"/>
      <c r="X353" s="225"/>
      <c r="Y353" s="225"/>
      <c r="Z353" s="636"/>
      <c r="AA353" s="658"/>
      <c r="AB353" s="234"/>
      <c r="AME353" s="8"/>
      <c r="AMF353" s="8"/>
      <c r="AMG353" s="8"/>
      <c r="AMH353" s="8"/>
      <c r="AMI353" s="8"/>
      <c r="AMJ353" s="8"/>
    </row>
    <row r="354" spans="1:1024" s="2" customFormat="1" ht="27" customHeight="1">
      <c r="A354" s="715">
        <v>4</v>
      </c>
      <c r="B354" s="605" t="s">
        <v>15</v>
      </c>
      <c r="C354" s="689" t="s">
        <v>2145</v>
      </c>
      <c r="D354" s="605" t="s">
        <v>1173</v>
      </c>
      <c r="E354" s="689"/>
      <c r="F354" s="605" t="s">
        <v>17</v>
      </c>
      <c r="G354" s="689"/>
      <c r="H354" s="746">
        <v>39000000</v>
      </c>
      <c r="I354" s="605" t="s">
        <v>18</v>
      </c>
      <c r="J354" s="605">
        <v>2025</v>
      </c>
      <c r="K354" s="605">
        <v>2026</v>
      </c>
      <c r="L354" s="614" t="s">
        <v>1253</v>
      </c>
      <c r="M354" s="630"/>
      <c r="N354" s="630"/>
      <c r="O354" s="630"/>
      <c r="P354" s="630"/>
      <c r="Q354" s="630">
        <v>39000000</v>
      </c>
      <c r="R354" s="630"/>
      <c r="S354" s="629"/>
      <c r="T354" s="629"/>
      <c r="U354" s="629"/>
      <c r="V354" s="629"/>
      <c r="W354" s="629"/>
      <c r="X354" s="629"/>
      <c r="Y354" s="629"/>
      <c r="Z354" s="629"/>
      <c r="AA354" s="662"/>
      <c r="AB354" s="234"/>
      <c r="AME354" s="8"/>
      <c r="AMF354" s="8"/>
      <c r="AMG354" s="8"/>
      <c r="AMH354" s="8"/>
      <c r="AMI354" s="8"/>
      <c r="AMJ354" s="8"/>
    </row>
    <row r="355" spans="1:1024" s="2" customFormat="1" ht="27" customHeight="1">
      <c r="A355" s="715">
        <v>5</v>
      </c>
      <c r="B355" s="605" t="s">
        <v>15</v>
      </c>
      <c r="C355" s="689" t="s">
        <v>2148</v>
      </c>
      <c r="D355" s="605" t="s">
        <v>1173</v>
      </c>
      <c r="E355" s="689"/>
      <c r="F355" s="605" t="s">
        <v>17</v>
      </c>
      <c r="G355" s="689"/>
      <c r="H355" s="746">
        <v>10000000</v>
      </c>
      <c r="I355" s="605" t="s">
        <v>18</v>
      </c>
      <c r="J355" s="605">
        <v>2024</v>
      </c>
      <c r="K355" s="605">
        <v>2026</v>
      </c>
      <c r="L355" s="614" t="s">
        <v>1253</v>
      </c>
      <c r="M355" s="630"/>
      <c r="N355" s="630"/>
      <c r="O355" s="630"/>
      <c r="P355" s="630">
        <v>3400000</v>
      </c>
      <c r="Q355" s="630">
        <v>3300000</v>
      </c>
      <c r="R355" s="630">
        <v>3300000</v>
      </c>
      <c r="S355" s="629"/>
      <c r="T355" s="629"/>
      <c r="U355" s="629"/>
      <c r="V355" s="629"/>
      <c r="W355" s="629"/>
      <c r="X355" s="629"/>
      <c r="Y355" s="629"/>
      <c r="Z355" s="629"/>
      <c r="AA355" s="662"/>
      <c r="AB355" s="234"/>
      <c r="AME355" s="8"/>
      <c r="AMF355" s="8"/>
      <c r="AMG355" s="8"/>
      <c r="AMH355" s="8"/>
      <c r="AMI355" s="8"/>
      <c r="AMJ355" s="8"/>
    </row>
    <row r="356" spans="1:1024" ht="27" customHeight="1">
      <c r="A356" s="715">
        <v>5</v>
      </c>
      <c r="B356" s="605" t="s">
        <v>15</v>
      </c>
      <c r="C356" s="690" t="s">
        <v>2147</v>
      </c>
      <c r="D356" s="605" t="s">
        <v>1173</v>
      </c>
      <c r="E356" s="689"/>
      <c r="F356" s="605" t="s">
        <v>17</v>
      </c>
      <c r="G356" s="689"/>
      <c r="H356" s="746">
        <v>7600000</v>
      </c>
      <c r="I356" s="605" t="s">
        <v>18</v>
      </c>
      <c r="J356" s="605">
        <v>2024</v>
      </c>
      <c r="K356" s="605">
        <v>2026</v>
      </c>
      <c r="L356" s="614" t="s">
        <v>1253</v>
      </c>
      <c r="M356" s="630"/>
      <c r="N356" s="630"/>
      <c r="O356" s="630"/>
      <c r="P356" s="630">
        <v>2600000</v>
      </c>
      <c r="Q356" s="630">
        <v>2500000</v>
      </c>
      <c r="R356" s="630">
        <v>2500000</v>
      </c>
      <c r="S356" s="629"/>
      <c r="T356" s="629"/>
      <c r="U356" s="629"/>
      <c r="V356" s="629"/>
      <c r="W356" s="629"/>
      <c r="X356" s="629"/>
      <c r="Y356" s="629"/>
      <c r="Z356" s="629"/>
      <c r="AA356" s="662"/>
      <c r="AB356" s="234"/>
    </row>
    <row r="357" spans="1:1024" ht="27" customHeight="1">
      <c r="A357" s="715">
        <v>4</v>
      </c>
      <c r="B357" s="605" t="s">
        <v>15</v>
      </c>
      <c r="C357" s="689" t="s">
        <v>2144</v>
      </c>
      <c r="D357" s="605" t="s">
        <v>1173</v>
      </c>
      <c r="E357" s="689"/>
      <c r="F357" s="605" t="s">
        <v>17</v>
      </c>
      <c r="G357" s="689"/>
      <c r="H357" s="746">
        <v>6000000</v>
      </c>
      <c r="I357" s="605" t="s">
        <v>18</v>
      </c>
      <c r="J357" s="605">
        <v>2024</v>
      </c>
      <c r="K357" s="605">
        <v>2025</v>
      </c>
      <c r="L357" s="614" t="s">
        <v>1253</v>
      </c>
      <c r="M357" s="630"/>
      <c r="N357" s="630"/>
      <c r="O357" s="630"/>
      <c r="P357" s="630">
        <v>3000000</v>
      </c>
      <c r="Q357" s="630">
        <v>3000000</v>
      </c>
      <c r="R357" s="630"/>
      <c r="S357" s="629"/>
      <c r="T357" s="629"/>
      <c r="U357" s="629"/>
      <c r="V357" s="629"/>
      <c r="W357" s="629"/>
      <c r="X357" s="629"/>
      <c r="Y357" s="629"/>
      <c r="Z357" s="629"/>
      <c r="AA357" s="662"/>
      <c r="AB357" s="234"/>
    </row>
    <row r="358" spans="1:1024" ht="27" customHeight="1">
      <c r="A358" s="715">
        <v>4</v>
      </c>
      <c r="B358" s="605" t="s">
        <v>15</v>
      </c>
      <c r="C358" s="689" t="s">
        <v>2142</v>
      </c>
      <c r="D358" s="605" t="s">
        <v>1173</v>
      </c>
      <c r="E358" s="689"/>
      <c r="F358" s="605" t="s">
        <v>17</v>
      </c>
      <c r="G358" s="689"/>
      <c r="H358" s="746">
        <v>4809538</v>
      </c>
      <c r="I358" s="605" t="s">
        <v>18</v>
      </c>
      <c r="J358" s="605">
        <v>2022</v>
      </c>
      <c r="K358" s="605">
        <v>2023</v>
      </c>
      <c r="L358" s="614" t="s">
        <v>1253</v>
      </c>
      <c r="M358" s="630"/>
      <c r="N358" s="630">
        <v>4809538</v>
      </c>
      <c r="O358" s="630"/>
      <c r="P358" s="630"/>
      <c r="Q358" s="630"/>
      <c r="R358" s="630"/>
      <c r="S358" s="694"/>
      <c r="T358" s="694"/>
      <c r="U358" s="694"/>
      <c r="V358" s="694"/>
      <c r="W358" s="694"/>
      <c r="X358" s="694"/>
      <c r="Y358" s="694"/>
      <c r="Z358" s="629"/>
      <c r="AA358" s="662"/>
      <c r="AB358" s="234"/>
    </row>
    <row r="359" spans="1:1024" ht="27" customHeight="1">
      <c r="A359" s="714">
        <v>2</v>
      </c>
      <c r="B359" s="684" t="s">
        <v>15</v>
      </c>
      <c r="C359" s="684" t="s">
        <v>1912</v>
      </c>
      <c r="D359" s="684" t="s">
        <v>1173</v>
      </c>
      <c r="E359" s="629"/>
      <c r="F359" s="629" t="s">
        <v>17</v>
      </c>
      <c r="G359" s="629"/>
      <c r="H359" s="736">
        <v>4800000</v>
      </c>
      <c r="I359" s="629" t="s">
        <v>18</v>
      </c>
      <c r="J359" s="684">
        <v>2022</v>
      </c>
      <c r="K359" s="684">
        <v>2023</v>
      </c>
      <c r="L359" s="685" t="s">
        <v>1253</v>
      </c>
      <c r="M359" s="638"/>
      <c r="N359" s="638">
        <v>3000000</v>
      </c>
      <c r="O359" s="638">
        <v>1800000</v>
      </c>
      <c r="P359" s="638"/>
      <c r="Q359" s="638"/>
      <c r="R359" s="638"/>
      <c r="S359" s="694"/>
      <c r="T359" s="694"/>
      <c r="U359" s="694"/>
      <c r="V359" s="694"/>
      <c r="W359" s="694"/>
      <c r="X359" s="694"/>
      <c r="Y359" s="694"/>
      <c r="Z359" s="629"/>
      <c r="AA359" s="662"/>
      <c r="AB359" s="234"/>
    </row>
    <row r="360" spans="1:1024" ht="27" customHeight="1">
      <c r="A360" s="713">
        <v>2</v>
      </c>
      <c r="B360" s="628" t="s">
        <v>15</v>
      </c>
      <c r="C360" s="629" t="s">
        <v>1356</v>
      </c>
      <c r="D360" s="629" t="s">
        <v>1173</v>
      </c>
      <c r="E360" s="629" t="s">
        <v>16</v>
      </c>
      <c r="F360" s="629" t="s">
        <v>17</v>
      </c>
      <c r="G360" s="629"/>
      <c r="H360" s="733">
        <v>3150000</v>
      </c>
      <c r="I360" s="629" t="s">
        <v>18</v>
      </c>
      <c r="J360" s="629">
        <v>2023</v>
      </c>
      <c r="K360" s="629">
        <v>2030</v>
      </c>
      <c r="L360" s="637" t="s">
        <v>1256</v>
      </c>
      <c r="M360" s="630"/>
      <c r="N360" s="630">
        <v>350000</v>
      </c>
      <c r="O360" s="630">
        <v>350000</v>
      </c>
      <c r="P360" s="630">
        <v>350000</v>
      </c>
      <c r="Q360" s="630">
        <v>350000</v>
      </c>
      <c r="R360" s="630">
        <v>1750000</v>
      </c>
      <c r="S360" s="726"/>
      <c r="T360" s="727" t="s">
        <v>62</v>
      </c>
      <c r="U360" s="727" t="s">
        <v>62</v>
      </c>
      <c r="V360" s="727"/>
      <c r="W360" s="727"/>
      <c r="X360" s="727"/>
      <c r="Y360" s="727"/>
      <c r="Z360" s="637"/>
      <c r="AA360" s="662"/>
      <c r="AB360" s="234"/>
    </row>
    <row r="361" spans="1:1024" ht="27" customHeight="1">
      <c r="A361" s="713">
        <v>2</v>
      </c>
      <c r="B361" s="628" t="s">
        <v>15</v>
      </c>
      <c r="C361" s="629" t="s">
        <v>1357</v>
      </c>
      <c r="D361" s="629" t="s">
        <v>1173</v>
      </c>
      <c r="E361" s="629" t="s">
        <v>16</v>
      </c>
      <c r="F361" s="629" t="s">
        <v>17</v>
      </c>
      <c r="G361" s="629"/>
      <c r="H361" s="733">
        <v>2700000</v>
      </c>
      <c r="I361" s="629" t="s">
        <v>18</v>
      </c>
      <c r="J361" s="629">
        <v>2022</v>
      </c>
      <c r="K361" s="629">
        <v>2030</v>
      </c>
      <c r="L361" s="637" t="s">
        <v>1256</v>
      </c>
      <c r="M361" s="630"/>
      <c r="N361" s="630">
        <v>300000</v>
      </c>
      <c r="O361" s="630">
        <v>300000</v>
      </c>
      <c r="P361" s="630">
        <v>300000</v>
      </c>
      <c r="Q361" s="630">
        <v>300000</v>
      </c>
      <c r="R361" s="630">
        <v>1500000</v>
      </c>
      <c r="S361" s="726"/>
      <c r="T361" s="727" t="s">
        <v>62</v>
      </c>
      <c r="U361" s="727" t="s">
        <v>62</v>
      </c>
      <c r="V361" s="727"/>
      <c r="W361" s="727"/>
      <c r="X361" s="727"/>
      <c r="Y361" s="727"/>
      <c r="Z361" s="637"/>
      <c r="AA361" s="662"/>
      <c r="AB361" s="234"/>
    </row>
    <row r="362" spans="1:1024" ht="27" customHeight="1">
      <c r="A362" s="713">
        <v>1</v>
      </c>
      <c r="B362" s="628" t="s">
        <v>15</v>
      </c>
      <c r="C362" s="629" t="s">
        <v>1342</v>
      </c>
      <c r="D362" s="629" t="s">
        <v>1173</v>
      </c>
      <c r="E362" s="629" t="s">
        <v>16</v>
      </c>
      <c r="F362" s="629" t="s">
        <v>17</v>
      </c>
      <c r="G362" s="629" t="s">
        <v>16</v>
      </c>
      <c r="H362" s="733">
        <v>2300000</v>
      </c>
      <c r="I362" s="629" t="s">
        <v>18</v>
      </c>
      <c r="J362" s="629">
        <v>2022</v>
      </c>
      <c r="K362" s="629">
        <v>2030</v>
      </c>
      <c r="L362" s="629" t="s">
        <v>1258</v>
      </c>
      <c r="M362" s="630">
        <v>50000</v>
      </c>
      <c r="N362" s="630">
        <v>250000</v>
      </c>
      <c r="O362" s="630">
        <v>250000</v>
      </c>
      <c r="P362" s="630">
        <v>250000</v>
      </c>
      <c r="Q362" s="630">
        <v>1500000</v>
      </c>
      <c r="R362" s="630"/>
      <c r="S362" s="726"/>
      <c r="T362" s="727" t="s">
        <v>62</v>
      </c>
      <c r="U362" s="727" t="s">
        <v>62</v>
      </c>
      <c r="V362" s="727"/>
      <c r="W362" s="727"/>
      <c r="X362" s="727"/>
      <c r="Y362" s="727"/>
      <c r="Z362" s="637"/>
      <c r="AA362" s="662"/>
      <c r="AB362" s="234"/>
    </row>
    <row r="363" spans="1:1024" ht="27" customHeight="1">
      <c r="A363" s="714">
        <v>2</v>
      </c>
      <c r="B363" s="684" t="s">
        <v>15</v>
      </c>
      <c r="C363" s="684" t="s">
        <v>1911</v>
      </c>
      <c r="D363" s="684" t="s">
        <v>1173</v>
      </c>
      <c r="E363" s="629"/>
      <c r="F363" s="629" t="s">
        <v>17</v>
      </c>
      <c r="G363" s="629"/>
      <c r="H363" s="736">
        <v>2200000</v>
      </c>
      <c r="I363" s="629" t="s">
        <v>18</v>
      </c>
      <c r="J363" s="684">
        <v>2022</v>
      </c>
      <c r="K363" s="684">
        <v>2022</v>
      </c>
      <c r="L363" s="685" t="s">
        <v>1253</v>
      </c>
      <c r="M363" s="638"/>
      <c r="N363" s="638">
        <v>2200000</v>
      </c>
      <c r="O363" s="638"/>
      <c r="P363" s="638"/>
      <c r="Q363" s="638"/>
      <c r="R363" s="638"/>
      <c r="S363" s="694"/>
      <c r="T363" s="694"/>
      <c r="U363" s="694"/>
      <c r="V363" s="694"/>
      <c r="W363" s="694"/>
      <c r="X363" s="694"/>
      <c r="Y363" s="694"/>
      <c r="Z363" s="629"/>
      <c r="AA363" s="662"/>
      <c r="AB363" s="234"/>
    </row>
    <row r="364" spans="1:1024" ht="27" customHeight="1">
      <c r="A364" s="715">
        <v>5</v>
      </c>
      <c r="B364" s="605" t="s">
        <v>15</v>
      </c>
      <c r="C364" s="690" t="s">
        <v>2150</v>
      </c>
      <c r="D364" s="605" t="s">
        <v>1173</v>
      </c>
      <c r="E364" s="689"/>
      <c r="F364" s="605" t="s">
        <v>17</v>
      </c>
      <c r="G364" s="689"/>
      <c r="H364" s="746">
        <v>2200000</v>
      </c>
      <c r="I364" s="605" t="s">
        <v>18</v>
      </c>
      <c r="J364" s="605">
        <v>2024</v>
      </c>
      <c r="K364" s="605">
        <v>2026</v>
      </c>
      <c r="L364" s="614" t="s">
        <v>1253</v>
      </c>
      <c r="M364" s="630"/>
      <c r="N364" s="630"/>
      <c r="O364" s="630"/>
      <c r="P364" s="630">
        <v>400000</v>
      </c>
      <c r="Q364" s="630">
        <v>900000</v>
      </c>
      <c r="R364" s="630">
        <v>900000</v>
      </c>
      <c r="S364" s="694"/>
      <c r="T364" s="694"/>
      <c r="U364" s="694"/>
      <c r="V364" s="694"/>
      <c r="W364" s="694"/>
      <c r="X364" s="694"/>
      <c r="Y364" s="694"/>
      <c r="Z364" s="629"/>
      <c r="AA364" s="662"/>
      <c r="AB364" s="234"/>
    </row>
    <row r="365" spans="1:1024" ht="27" customHeight="1">
      <c r="A365" s="713">
        <v>1</v>
      </c>
      <c r="B365" s="628" t="s">
        <v>15</v>
      </c>
      <c r="C365" s="629" t="s">
        <v>1343</v>
      </c>
      <c r="D365" s="629" t="s">
        <v>1173</v>
      </c>
      <c r="E365" s="629" t="s">
        <v>1368</v>
      </c>
      <c r="F365" s="629" t="s">
        <v>17</v>
      </c>
      <c r="G365" s="629" t="s">
        <v>1368</v>
      </c>
      <c r="H365" s="733">
        <v>984000</v>
      </c>
      <c r="I365" s="629" t="s">
        <v>18</v>
      </c>
      <c r="J365" s="629">
        <v>2022</v>
      </c>
      <c r="K365" s="629">
        <v>2022</v>
      </c>
      <c r="L365" s="637" t="s">
        <v>1258</v>
      </c>
      <c r="M365" s="630"/>
      <c r="N365" s="630">
        <v>984000</v>
      </c>
      <c r="O365" s="630"/>
      <c r="P365" s="630"/>
      <c r="Q365" s="630"/>
      <c r="R365" s="630"/>
      <c r="S365" s="726"/>
      <c r="T365" s="727" t="s">
        <v>62</v>
      </c>
      <c r="U365" s="727" t="s">
        <v>62</v>
      </c>
      <c r="V365" s="727"/>
      <c r="W365" s="727"/>
      <c r="X365" s="727"/>
      <c r="Y365" s="727"/>
      <c r="Z365" s="637"/>
      <c r="AA365" s="662"/>
      <c r="AB365" s="234"/>
    </row>
    <row r="366" spans="1:1024" ht="27" customHeight="1">
      <c r="A366" s="715">
        <v>4</v>
      </c>
      <c r="B366" s="605" t="s">
        <v>15</v>
      </c>
      <c r="C366" s="689" t="s">
        <v>2143</v>
      </c>
      <c r="D366" s="605" t="s">
        <v>1173</v>
      </c>
      <c r="E366" s="689"/>
      <c r="F366" s="605" t="s">
        <v>17</v>
      </c>
      <c r="G366" s="689"/>
      <c r="H366" s="746">
        <v>800000</v>
      </c>
      <c r="I366" s="605" t="s">
        <v>18</v>
      </c>
      <c r="J366" s="605">
        <v>2023</v>
      </c>
      <c r="K366" s="605">
        <v>2024</v>
      </c>
      <c r="L366" s="614" t="s">
        <v>1253</v>
      </c>
      <c r="M366" s="630"/>
      <c r="N366" s="630"/>
      <c r="O366" s="630">
        <v>300000</v>
      </c>
      <c r="P366" s="630">
        <v>500000</v>
      </c>
      <c r="Q366" s="630"/>
      <c r="R366" s="630"/>
      <c r="S366" s="694"/>
      <c r="T366" s="694"/>
      <c r="U366" s="694"/>
      <c r="V366" s="694"/>
      <c r="W366" s="694"/>
      <c r="X366" s="694"/>
      <c r="Y366" s="694"/>
      <c r="Z366" s="629"/>
      <c r="AA366" s="662"/>
      <c r="AB366" s="234"/>
    </row>
    <row r="367" spans="1:1024" ht="27" customHeight="1">
      <c r="A367" s="715">
        <v>5</v>
      </c>
      <c r="B367" s="605" t="s">
        <v>15</v>
      </c>
      <c r="C367" s="689" t="s">
        <v>2149</v>
      </c>
      <c r="D367" s="605" t="s">
        <v>1173</v>
      </c>
      <c r="E367" s="689"/>
      <c r="F367" s="605" t="s">
        <v>17</v>
      </c>
      <c r="G367" s="689"/>
      <c r="H367" s="746">
        <v>570000</v>
      </c>
      <c r="I367" s="605" t="s">
        <v>18</v>
      </c>
      <c r="J367" s="605">
        <v>2023</v>
      </c>
      <c r="K367" s="605">
        <v>2023</v>
      </c>
      <c r="L367" s="614" t="s">
        <v>1253</v>
      </c>
      <c r="M367" s="630"/>
      <c r="N367" s="630"/>
      <c r="O367" s="630">
        <v>570000</v>
      </c>
      <c r="P367" s="630"/>
      <c r="Q367" s="630"/>
      <c r="R367" s="630"/>
      <c r="S367" s="694"/>
      <c r="T367" s="694"/>
      <c r="U367" s="694"/>
      <c r="V367" s="694"/>
      <c r="W367" s="694"/>
      <c r="X367" s="694"/>
      <c r="Y367" s="694"/>
      <c r="Z367" s="629"/>
      <c r="AA367" s="662"/>
      <c r="AB367" s="234"/>
    </row>
    <row r="368" spans="1:1024" ht="27" customHeight="1">
      <c r="A368" s="715">
        <v>5</v>
      </c>
      <c r="B368" s="605" t="s">
        <v>15</v>
      </c>
      <c r="C368" s="689" t="s">
        <v>2152</v>
      </c>
      <c r="D368" s="605" t="s">
        <v>1173</v>
      </c>
      <c r="E368" s="689"/>
      <c r="F368" s="605" t="s">
        <v>17</v>
      </c>
      <c r="G368" s="689"/>
      <c r="H368" s="746">
        <v>276000</v>
      </c>
      <c r="I368" s="605" t="s">
        <v>18</v>
      </c>
      <c r="J368" s="605">
        <v>2024</v>
      </c>
      <c r="K368" s="605">
        <v>2026</v>
      </c>
      <c r="L368" s="614" t="s">
        <v>1253</v>
      </c>
      <c r="M368" s="630"/>
      <c r="N368" s="630"/>
      <c r="O368" s="630"/>
      <c r="P368" s="630">
        <v>92000</v>
      </c>
      <c r="Q368" s="630">
        <v>92000</v>
      </c>
      <c r="R368" s="630">
        <v>92000</v>
      </c>
      <c r="S368" s="694"/>
      <c r="T368" s="694"/>
      <c r="U368" s="694"/>
      <c r="V368" s="694"/>
      <c r="W368" s="694"/>
      <c r="X368" s="694"/>
      <c r="Y368" s="694"/>
      <c r="Z368" s="629"/>
      <c r="AA368" s="662"/>
      <c r="AB368" s="234"/>
    </row>
    <row r="369" spans="1:28" ht="27" customHeight="1">
      <c r="A369" s="715">
        <v>5</v>
      </c>
      <c r="B369" s="605" t="s">
        <v>15</v>
      </c>
      <c r="C369" s="689" t="s">
        <v>2157</v>
      </c>
      <c r="D369" s="605" t="s">
        <v>1173</v>
      </c>
      <c r="E369" s="689"/>
      <c r="F369" s="605" t="s">
        <v>17</v>
      </c>
      <c r="G369" s="689"/>
      <c r="H369" s="746">
        <v>198000</v>
      </c>
      <c r="I369" s="605" t="s">
        <v>18</v>
      </c>
      <c r="J369" s="605">
        <v>2024</v>
      </c>
      <c r="K369" s="605">
        <v>2026</v>
      </c>
      <c r="L369" s="614" t="s">
        <v>1253</v>
      </c>
      <c r="M369" s="630"/>
      <c r="N369" s="630"/>
      <c r="O369" s="630"/>
      <c r="P369" s="630">
        <v>66000</v>
      </c>
      <c r="Q369" s="630">
        <v>66000</v>
      </c>
      <c r="R369" s="630">
        <v>66000</v>
      </c>
      <c r="S369" s="694"/>
      <c r="T369" s="694"/>
      <c r="U369" s="694"/>
      <c r="V369" s="694"/>
      <c r="W369" s="694"/>
      <c r="X369" s="694"/>
      <c r="Y369" s="694"/>
      <c r="Z369" s="629"/>
      <c r="AA369" s="662"/>
      <c r="AB369" s="234"/>
    </row>
    <row r="370" spans="1:28" ht="27" customHeight="1">
      <c r="A370" s="715">
        <v>5</v>
      </c>
      <c r="B370" s="605" t="s">
        <v>15</v>
      </c>
      <c r="C370" s="689" t="s">
        <v>2154</v>
      </c>
      <c r="D370" s="605" t="s">
        <v>1173</v>
      </c>
      <c r="E370" s="689"/>
      <c r="F370" s="605" t="s">
        <v>17</v>
      </c>
      <c r="G370" s="689"/>
      <c r="H370" s="746">
        <v>141000</v>
      </c>
      <c r="I370" s="605" t="s">
        <v>18</v>
      </c>
      <c r="J370" s="605">
        <v>2024</v>
      </c>
      <c r="K370" s="605">
        <v>2026</v>
      </c>
      <c r="L370" s="614" t="s">
        <v>1253</v>
      </c>
      <c r="M370" s="630"/>
      <c r="N370" s="630"/>
      <c r="O370" s="630"/>
      <c r="P370" s="630">
        <v>47000</v>
      </c>
      <c r="Q370" s="630">
        <v>47000</v>
      </c>
      <c r="R370" s="630">
        <v>47000</v>
      </c>
      <c r="S370" s="694"/>
      <c r="T370" s="694"/>
      <c r="U370" s="694"/>
      <c r="V370" s="694"/>
      <c r="W370" s="694"/>
      <c r="X370" s="694"/>
      <c r="Y370" s="694"/>
      <c r="Z370" s="629"/>
      <c r="AA370" s="662"/>
      <c r="AB370" s="234"/>
    </row>
    <row r="371" spans="1:28" ht="27" customHeight="1">
      <c r="A371" s="715">
        <v>5</v>
      </c>
      <c r="B371" s="605" t="s">
        <v>15</v>
      </c>
      <c r="C371" s="689" t="s">
        <v>2155</v>
      </c>
      <c r="D371" s="605" t="s">
        <v>1173</v>
      </c>
      <c r="E371" s="689"/>
      <c r="F371" s="605" t="s">
        <v>17</v>
      </c>
      <c r="G371" s="689"/>
      <c r="H371" s="746">
        <v>120000</v>
      </c>
      <c r="I371" s="605" t="s">
        <v>18</v>
      </c>
      <c r="J371" s="605">
        <v>2023</v>
      </c>
      <c r="K371" s="605">
        <v>2023</v>
      </c>
      <c r="L371" s="614" t="s">
        <v>1253</v>
      </c>
      <c r="M371" s="630"/>
      <c r="N371" s="630"/>
      <c r="O371" s="630">
        <v>120000</v>
      </c>
      <c r="P371" s="630"/>
      <c r="Q371" s="630"/>
      <c r="R371" s="630"/>
      <c r="S371" s="694"/>
      <c r="T371" s="694"/>
      <c r="U371" s="694"/>
      <c r="V371" s="694"/>
      <c r="W371" s="694"/>
      <c r="X371" s="694"/>
      <c r="Y371" s="694"/>
      <c r="Z371" s="629"/>
      <c r="AA371" s="662"/>
      <c r="AB371" s="234"/>
    </row>
    <row r="372" spans="1:28" ht="27" customHeight="1">
      <c r="A372" s="715">
        <v>5</v>
      </c>
      <c r="B372" s="605" t="s">
        <v>15</v>
      </c>
      <c r="C372" s="689" t="s">
        <v>2151</v>
      </c>
      <c r="D372" s="605" t="s">
        <v>1173</v>
      </c>
      <c r="E372" s="689"/>
      <c r="F372" s="605" t="s">
        <v>17</v>
      </c>
      <c r="G372" s="689"/>
      <c r="H372" s="746">
        <v>110000</v>
      </c>
      <c r="I372" s="605" t="s">
        <v>18</v>
      </c>
      <c r="J372" s="605">
        <v>2023</v>
      </c>
      <c r="K372" s="605">
        <v>2023</v>
      </c>
      <c r="L372" s="614" t="s">
        <v>1253</v>
      </c>
      <c r="M372" s="630"/>
      <c r="N372" s="630"/>
      <c r="O372" s="630">
        <v>110000</v>
      </c>
      <c r="P372" s="630"/>
      <c r="Q372" s="630"/>
      <c r="R372" s="630"/>
      <c r="S372" s="694"/>
      <c r="T372" s="694"/>
      <c r="U372" s="694"/>
      <c r="V372" s="694"/>
      <c r="W372" s="694"/>
      <c r="X372" s="694"/>
      <c r="Y372" s="694"/>
      <c r="Z372" s="629"/>
      <c r="AA372" s="662"/>
      <c r="AB372" s="234"/>
    </row>
    <row r="373" spans="1:28" ht="27" customHeight="1">
      <c r="A373" s="715">
        <v>5</v>
      </c>
      <c r="B373" s="605" t="s">
        <v>15</v>
      </c>
      <c r="C373" s="689" t="s">
        <v>2153</v>
      </c>
      <c r="D373" s="605" t="s">
        <v>1173</v>
      </c>
      <c r="E373" s="689"/>
      <c r="F373" s="605" t="s">
        <v>17</v>
      </c>
      <c r="G373" s="689"/>
      <c r="H373" s="746">
        <v>87000</v>
      </c>
      <c r="I373" s="605" t="s">
        <v>18</v>
      </c>
      <c r="J373" s="605">
        <v>2024</v>
      </c>
      <c r="K373" s="605">
        <v>2026</v>
      </c>
      <c r="L373" s="614" t="s">
        <v>1253</v>
      </c>
      <c r="M373" s="630"/>
      <c r="N373" s="630"/>
      <c r="O373" s="630"/>
      <c r="P373" s="630">
        <v>29000</v>
      </c>
      <c r="Q373" s="630">
        <v>29000</v>
      </c>
      <c r="R373" s="630">
        <v>29000</v>
      </c>
      <c r="S373" s="694"/>
      <c r="T373" s="694"/>
      <c r="U373" s="694"/>
      <c r="V373" s="694"/>
      <c r="W373" s="694"/>
      <c r="X373" s="694"/>
      <c r="Y373" s="694"/>
      <c r="Z373" s="629"/>
      <c r="AA373" s="662"/>
      <c r="AB373" s="234"/>
    </row>
    <row r="374" spans="1:28" ht="27" customHeight="1">
      <c r="A374" s="715">
        <v>5</v>
      </c>
      <c r="B374" s="605" t="s">
        <v>15</v>
      </c>
      <c r="C374" s="614" t="s">
        <v>2146</v>
      </c>
      <c r="D374" s="605" t="s">
        <v>1173</v>
      </c>
      <c r="E374" s="689"/>
      <c r="F374" s="605" t="s">
        <v>17</v>
      </c>
      <c r="G374" s="689"/>
      <c r="H374" s="746">
        <v>73000</v>
      </c>
      <c r="I374" s="605" t="s">
        <v>18</v>
      </c>
      <c r="J374" s="605">
        <v>2024</v>
      </c>
      <c r="K374" s="605">
        <v>2026</v>
      </c>
      <c r="L374" s="614" t="s">
        <v>1253</v>
      </c>
      <c r="M374" s="630"/>
      <c r="N374" s="630"/>
      <c r="O374" s="630"/>
      <c r="P374" s="630">
        <v>25000</v>
      </c>
      <c r="Q374" s="630">
        <v>24000</v>
      </c>
      <c r="R374" s="630">
        <v>24000</v>
      </c>
      <c r="S374" s="694"/>
      <c r="T374" s="694"/>
      <c r="U374" s="694"/>
      <c r="V374" s="694"/>
      <c r="W374" s="694"/>
      <c r="X374" s="694"/>
      <c r="Y374" s="694"/>
      <c r="Z374" s="629"/>
      <c r="AA374" s="662"/>
      <c r="AB374" s="234"/>
    </row>
    <row r="375" spans="1:28" ht="27" customHeight="1">
      <c r="A375" s="715">
        <v>5</v>
      </c>
      <c r="B375" s="605" t="s">
        <v>15</v>
      </c>
      <c r="C375" s="689" t="s">
        <v>2156</v>
      </c>
      <c r="D375" s="605" t="s">
        <v>1173</v>
      </c>
      <c r="E375" s="689"/>
      <c r="F375" s="605" t="s">
        <v>17</v>
      </c>
      <c r="G375" s="689"/>
      <c r="H375" s="746">
        <v>40000</v>
      </c>
      <c r="I375" s="605" t="s">
        <v>18</v>
      </c>
      <c r="J375" s="605">
        <v>2023</v>
      </c>
      <c r="K375" s="605">
        <v>2023</v>
      </c>
      <c r="L375" s="614" t="s">
        <v>1253</v>
      </c>
      <c r="M375" s="630"/>
      <c r="N375" s="630"/>
      <c r="O375" s="630">
        <v>40000</v>
      </c>
      <c r="P375" s="630"/>
      <c r="Q375" s="630"/>
      <c r="R375" s="630"/>
      <c r="S375" s="694"/>
      <c r="T375" s="694"/>
      <c r="U375" s="694"/>
      <c r="V375" s="694"/>
      <c r="W375" s="694"/>
      <c r="X375" s="694"/>
      <c r="Y375" s="694"/>
      <c r="Z375" s="629"/>
      <c r="AA375" s="662"/>
      <c r="AB375" s="234"/>
    </row>
    <row r="376" spans="1:28">
      <c r="AB376" s="234"/>
    </row>
    <row r="377" spans="1:28">
      <c r="AB377" s="234"/>
    </row>
    <row r="378" spans="1:28">
      <c r="AB378" s="234"/>
    </row>
    <row r="379" spans="1:28">
      <c r="AB379" s="234"/>
    </row>
    <row r="380" spans="1:28">
      <c r="AB380" s="234"/>
    </row>
    <row r="381" spans="1:28">
      <c r="AB381" s="234"/>
    </row>
    <row r="382" spans="1:28">
      <c r="AB382" s="234"/>
    </row>
  </sheetData>
  <autoFilter ref="A9:AMJ375"/>
  <sortState ref="A10:AA375">
    <sortCondition ref="B10:B375"/>
    <sortCondition ref="D10:D375"/>
    <sortCondition descending="1" ref="H10:H375"/>
  </sortState>
  <pageMargins left="0.70866141732283472" right="0.70866141732283472" top="0.74803149606299213" bottom="0.74803149606299213" header="0.31496062992125984" footer="0.31496062992125984"/>
  <pageSetup paperSize="8" scale="51" firstPageNumber="0" fitToHeight="10" orientation="landscape" r:id="rId1"/>
  <headerFooter>
    <oddHeader>&amp;C&amp;"Calibri,Tučné"Príloha 8: Priorizovaný investičný plán MS SR s harmonogramom do r. 2026</oddHeader>
    <oddFooter>&amp;L&amp;"Calibri,Kurzíva"Investičná stratégia MS SR 2021</oddFooter>
  </headerFooter>
  <rowBreaks count="1" manualBreakCount="1">
    <brk id="352" max="16383" man="1"/>
  </rowBreaks>
  <colBreaks count="1" manualBreakCount="1">
    <brk id="2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3:B14"/>
  <sheetViews>
    <sheetView view="pageBreakPreview" zoomScale="60" zoomScaleNormal="85" workbookViewId="0">
      <selection activeCell="C8" sqref="C8"/>
    </sheetView>
  </sheetViews>
  <sheetFormatPr defaultRowHeight="14.4"/>
  <cols>
    <col min="1" max="1" width="19.6640625" customWidth="1"/>
    <col min="2" max="2" width="46.6640625" customWidth="1"/>
    <col min="3" max="3" width="11" bestFit="1" customWidth="1"/>
  </cols>
  <sheetData>
    <row r="3" spans="1:2">
      <c r="A3" s="213" t="s">
        <v>1323</v>
      </c>
      <c r="B3" t="s">
        <v>1325</v>
      </c>
    </row>
    <row r="4" spans="1:2">
      <c r="A4" s="214" t="s">
        <v>15</v>
      </c>
      <c r="B4" s="215">
        <v>295438445</v>
      </c>
    </row>
    <row r="5" spans="1:2">
      <c r="A5" s="240" t="s">
        <v>19</v>
      </c>
      <c r="B5" s="215">
        <v>269133995</v>
      </c>
    </row>
    <row r="6" spans="1:2">
      <c r="A6" s="240" t="s">
        <v>22</v>
      </c>
      <c r="B6" s="215">
        <v>8570000</v>
      </c>
    </row>
    <row r="7" spans="1:2">
      <c r="A7" s="240" t="s">
        <v>1173</v>
      </c>
      <c r="B7" s="215">
        <v>9257950</v>
      </c>
    </row>
    <row r="8" spans="1:2">
      <c r="A8" s="240" t="s">
        <v>1398</v>
      </c>
      <c r="B8" s="215">
        <v>8476500</v>
      </c>
    </row>
    <row r="9" spans="1:2">
      <c r="A9" s="214" t="s">
        <v>1326</v>
      </c>
      <c r="B9" s="215">
        <v>418124411.77281266</v>
      </c>
    </row>
    <row r="10" spans="1:2">
      <c r="A10" s="240" t="s">
        <v>19</v>
      </c>
      <c r="B10" s="215">
        <v>353242678.25</v>
      </c>
    </row>
    <row r="11" spans="1:2">
      <c r="A11" s="240" t="s">
        <v>22</v>
      </c>
      <c r="B11" s="215">
        <v>62290533.122812673</v>
      </c>
    </row>
    <row r="12" spans="1:2">
      <c r="A12" s="240" t="s">
        <v>1173</v>
      </c>
      <c r="B12" s="215">
        <v>2260200.4</v>
      </c>
    </row>
    <row r="13" spans="1:2">
      <c r="A13" s="240" t="s">
        <v>1398</v>
      </c>
      <c r="B13" s="215">
        <v>331000</v>
      </c>
    </row>
    <row r="14" spans="1:2">
      <c r="A14" s="214" t="s">
        <v>1324</v>
      </c>
      <c r="B14" s="215">
        <v>713562856.7728126</v>
      </c>
    </row>
  </sheetData>
  <pageMargins left="0.7" right="0.7" top="0.75" bottom="0.75" header="0.3" footer="0.3"/>
  <pageSetup paperSize="9" orientation="portrait" r:id="rId2"/>
  <headerFooter>
    <oddHeader>&amp;C&amp;"Calibri,Tučné"Príloha 8: Priorizovaný investičný plán MS SR s harmonogramom do r. 2026</oddHeader>
    <oddFooter>&amp;L&amp;"Calibri,Kurzíva"Investičná stratégia MS SR 2021</oddFooter>
  </headerFooter>
</worksheet>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4" baseType="variant">
      <vt:variant>
        <vt:lpstr>Hárky</vt:lpstr>
      </vt:variant>
      <vt:variant>
        <vt:i4>17</vt:i4>
      </vt:variant>
      <vt:variant>
        <vt:lpstr>Pomenované rozsahy</vt:lpstr>
      </vt:variant>
      <vt:variant>
        <vt:i4>6</vt:i4>
      </vt:variant>
    </vt:vector>
  </HeadingPairs>
  <TitlesOfParts>
    <vt:vector size="23" baseType="lpstr">
      <vt:lpstr>Vyhodnoc.tabuľka -IT,SPZ- ZVJS</vt:lpstr>
      <vt:lpstr>Vyhodnoc. tab -Budovy ZVJS </vt:lpstr>
      <vt:lpstr>Pivot IP</vt:lpstr>
      <vt:lpstr> PRIORIZOVANÝ IP </vt:lpstr>
      <vt:lpstr> PRIORIZOVANÝ IP NAD 1M</vt:lpstr>
      <vt:lpstr>Vyhodnoc. tabulka Civil Budovy</vt:lpstr>
      <vt:lpstr>HARMONOGRAM INVESTIČNÝCH NAD 1M</vt:lpstr>
      <vt:lpstr>HARMONOGRAM INVESTIČNÝCH PROJEK</vt:lpstr>
      <vt:lpstr>Pivot Harmonogram</vt:lpstr>
      <vt:lpstr>Metodika priorizácie KPI 1</vt:lpstr>
      <vt:lpstr>Návrh rozpočtu 0EK za civil</vt:lpstr>
      <vt:lpstr>Návrh rozpočtu 0EK súdn.</vt:lpstr>
      <vt:lpstr>KPI2 Budovy</vt:lpstr>
      <vt:lpstr>KPI2 IT</vt:lpstr>
      <vt:lpstr>Parametre</vt:lpstr>
      <vt:lpstr>Vyhodnoc. tabulka Civil IT</vt:lpstr>
      <vt:lpstr>Reakcia UHP</vt:lpstr>
      <vt:lpstr>'Návrh rozpočtu 0EK súdn.'!Názvy_tlače</vt:lpstr>
      <vt:lpstr>' PRIORIZOVANÝ IP '!Oblasť_tlače</vt:lpstr>
      <vt:lpstr>'HARMONOGRAM INVESTIČNÝCH NAD 1M'!Oblasť_tlače</vt:lpstr>
      <vt:lpstr>'HARMONOGRAM INVESTIČNÝCH PROJEK'!Oblasť_tlače</vt:lpstr>
      <vt:lpstr>Parametre!Oblasť_tlače</vt:lpstr>
      <vt:lpstr>'Vyhodnoc. tabulka Civil Budovy'!Oblasť_tlače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VRANSKÁ Jarmila</dc:creator>
  <dc:description/>
  <cp:lastModifiedBy>PASTUCHOVÁ Martina</cp:lastModifiedBy>
  <cp:revision>5</cp:revision>
  <cp:lastPrinted>2021-10-07T09:37:14Z</cp:lastPrinted>
  <dcterms:created xsi:type="dcterms:W3CDTF">2021-05-28T09:57:02Z</dcterms:created>
  <dcterms:modified xsi:type="dcterms:W3CDTF">2022-02-25T11:44:49Z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