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tabRatio="710" activeTab="0"/>
  </bookViews>
  <sheets>
    <sheet name="Komentár" sheetId="1" r:id="rId1"/>
    <sheet name="Vysvetlivky" sheetId="2" r:id="rId2"/>
    <sheet name="1.OS-PR o hl.agend(1)" sheetId="3" r:id="rId3"/>
    <sheet name="2.OS-PR o hl.agend(2)" sheetId="4" r:id="rId4"/>
    <sheet name="3.OS PR o vedl.ag.(1)" sheetId="5" r:id="rId5"/>
    <sheet name="4.OS PR o vedl.ag(2)" sheetId="6" r:id="rId6"/>
    <sheet name="5.KS-PR o agend(1)" sheetId="7" r:id="rId7"/>
    <sheet name="6.KS-PR o agendach(2)" sheetId="8" r:id="rId8"/>
    <sheet name="7.KS PR o vedl. ag.(1)" sheetId="9" r:id="rId9"/>
    <sheet name="8.KS PR o vedl. ag.(2)" sheetId="10" r:id="rId10"/>
    <sheet name="9.GRAF ag.C-došlé veci" sheetId="11" r:id="rId11"/>
    <sheet name="10.GRAF ag.P-došlé veci" sheetId="12" r:id="rId12"/>
    <sheet name="11.GRAF-Ag. RO" sheetId="13" r:id="rId13"/>
  </sheets>
  <definedNames>
    <definedName name="_xlnm.Print_Area" localSheetId="2">'1.OS-PR o hl.agend(1)'!$A$1:$N$30</definedName>
    <definedName name="_xlnm.Print_Area" localSheetId="11">'10.GRAF ag.P-došlé veci'!$A$1:$P$32</definedName>
    <definedName name="_xlnm.Print_Area" localSheetId="12">'11.GRAF-Ag. RO'!$A$1:$P$33</definedName>
    <definedName name="_xlnm.Print_Area" localSheetId="3">'2.OS-PR o hl.agend(2)'!$A$1:$N$30</definedName>
    <definedName name="_xlnm.Print_Area" localSheetId="4">'3.OS PR o vedl.ag.(1)'!$A$1:$N$30</definedName>
    <definedName name="_xlnm.Print_Area" localSheetId="5">'4.OS PR o vedl.ag(2)'!$A$1:$N$30</definedName>
    <definedName name="_xlnm.Print_Area" localSheetId="6">'5.KS-PR o agend(1)'!$A$1:$H$30</definedName>
    <definedName name="_xlnm.Print_Area" localSheetId="7">'6.KS-PR o agendach(2)'!$A$1:$H$30</definedName>
    <definedName name="_xlnm.Print_Area" localSheetId="8">'7.KS PR o vedl. ag.(1)'!$A$1:$K$30</definedName>
    <definedName name="_xlnm.Print_Area" localSheetId="9">'8.KS PR o vedl. ag.(2)'!$A$1:$K$30</definedName>
    <definedName name="_xlnm.Print_Area" localSheetId="10">'9.GRAF ag.C-došlé veci'!$A$1:$P$32</definedName>
    <definedName name="_xlnm.Print_Area" localSheetId="0">'Komentár'!$A$1:$A$10</definedName>
    <definedName name="_xlnm.Print_Area" localSheetId="1">'Vysvetlivky'!$A$1:$B$21</definedName>
  </definedNames>
  <calcPr fullCalcOnLoad="1"/>
</workbook>
</file>

<file path=xl/sharedStrings.xml><?xml version="1.0" encoding="utf-8"?>
<sst xmlns="http://schemas.openxmlformats.org/spreadsheetml/2006/main" count="222" uniqueCount="65">
  <si>
    <t>PREHĽAD O HLAVNÝCH AGENDÁCH ROZHODOVANÝCH OKRESNÝMI SÚDMI V SR</t>
  </si>
  <si>
    <t>Kraj</t>
  </si>
  <si>
    <t>Rok</t>
  </si>
  <si>
    <t>C</t>
  </si>
  <si>
    <t>P</t>
  </si>
  <si>
    <t>Ro</t>
  </si>
  <si>
    <t>E</t>
  </si>
  <si>
    <t>došlých</t>
  </si>
  <si>
    <t>vybav.</t>
  </si>
  <si>
    <t>nevyb.</t>
  </si>
  <si>
    <t>BA</t>
  </si>
  <si>
    <t>TT</t>
  </si>
  <si>
    <t>TN</t>
  </si>
  <si>
    <t>NR</t>
  </si>
  <si>
    <t>SR</t>
  </si>
  <si>
    <t>ZA</t>
  </si>
  <si>
    <t>BB</t>
  </si>
  <si>
    <t>PO</t>
  </si>
  <si>
    <t>KE</t>
  </si>
  <si>
    <t>PREHĽAD O ĎALŠÍCH HLAVNÝCH AGENDÁCH ROZHODOVANÝCH OKRESNÝMI SÚDMI V SR</t>
  </si>
  <si>
    <t>Cb</t>
  </si>
  <si>
    <t>Rob</t>
  </si>
  <si>
    <t>S</t>
  </si>
  <si>
    <t>D</t>
  </si>
  <si>
    <t>PREHĽAD O OBČIANSKOPRÁVNEJ AGENDE NA KRAJSKÝCH SÚDOCH V SR</t>
  </si>
  <si>
    <t>Co</t>
  </si>
  <si>
    <t>PREHĽAD O ĎALŠÍCH HLAVNÝCH AGENDÁCH ROZHODOVANÝCH KRAJSKÝMI SÚDMI V SR</t>
  </si>
  <si>
    <t>Cob</t>
  </si>
  <si>
    <t>Spolu</t>
  </si>
  <si>
    <t>Okresné súdy</t>
  </si>
  <si>
    <t>Krajské súdy</t>
  </si>
  <si>
    <t>Počet vecí</t>
  </si>
  <si>
    <t xml:space="preserve"> </t>
  </si>
  <si>
    <t>Vysvetlivky:</t>
  </si>
  <si>
    <t>1/</t>
  </si>
  <si>
    <t>Na účely štatistickej ročenky používame označenie "občianskoprávna agenda" pre všetky veci zapísané v registroch C, Cb, S a veci starostlivosti o maloletých zapísané v registri P, v registroch Ro, Rob a v registri E.</t>
  </si>
  <si>
    <t>2/</t>
  </si>
  <si>
    <t>V rámci občianskoprávnej agendy z hľadiska štatistiky o právoplatných výsledkoch súdneho konania rozlišujeme:</t>
  </si>
  <si>
    <t>1. občianskoprávne veci (vrátane vecí obchodného súdnictva)</t>
  </si>
  <si>
    <t>2. správne veci</t>
  </si>
  <si>
    <t>3. veci obchodného registra</t>
  </si>
  <si>
    <t>3/</t>
  </si>
  <si>
    <t>Do občianskoprávnych vecí počítame veci registra C vedeného na okresných i krajských súdoch, (okrem vecí určenia a zapretia rodičovstva, rozvodov a vyhlásenia manželstva za neplatné), veci obchodného súdnictva zapísané v registri Cb a správneho súdnictva zapísané v registri S.</t>
  </si>
  <si>
    <t>4/</t>
  </si>
  <si>
    <t>5/</t>
  </si>
  <si>
    <t>6/</t>
  </si>
  <si>
    <t>Vybavenou vecou na účely štatistického výkazníctva o stave a pohybe občianskoprávnej agendy je taká vec zapísaná v registri C, Cb, S, alebo v registri P, v ktorej bolo vynesené rozhodnutie vo veci samej (rozsudok) alebo uznesenie o vybavení iným spôsobom (napr. zastavením konania po späťvzatí návrhu, postúpením orgánu štátnej správy, inému orgánu a pod.), ktoré je predmetom zápisu do štatistického listu C, S, alebo O a štatistický list bol vyhotovený a odoslaný. Za vybavenú sa považuje aj vec C, Cb, S, alebo P vybavená spôsobom, o ktorom sa po právoplatnosti nevyhotovuje štatistický list, ale je konečné, (napr. postúpenie inému súdu, zastavenie pre nezaplatenie súdneho poplatku a pod.)</t>
  </si>
  <si>
    <t>7/</t>
  </si>
  <si>
    <t>Veci obchodného registra - prehľad o agende obchodného registra.</t>
  </si>
  <si>
    <t>Veci starostlivosti o maloletých predstavujú veci maloletých zapísané do registra P a veci určenia a zapretia rodičovstva, ako aj úpravy práv a povinností rodičov voči maloletým deťom, o ktorých súd rozhodol v konaní o rozvode manželstva rodičov.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</si>
  <si>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</si>
  <si>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Údaje o vybavovaní agend C, P, Cb  za ostatné  roky  sa nedajú porovnať s údajmi za predchádzajúce roky. Vyhláška Ministerstva spravodlivosti SR č. 148/2011 Z. z. totiž zmenila a doplnila vyhlášku č. 543/2005 Z. z. o Spravovacom a kancelárskom poriadku pre súdy. Účinnosťou od 1. septembra 2011  návrhy v pracovnoprávnych a obdobných sporoch sa vykazovali už v samostatnom, novozavedenom registri Cpr a register P - dovtedy len pre opatrovnícke veci a veci starostlivosti o maloletých - sa rozšíril o ďalšie veci podľa zákona č. 36/2005 Z. z. o rodine. Účinnosťou od 1. januára 2013 došlo k ďalšej zmene - na základe vyhlášky Ministerstva spravodlivosti SR č. 327/2012 Z.z.  sa do registra P zapisujú  už len návrhy na rozvod manželstva rodičov maloletého dieťaťa, ostatné rozvody znova do registra C. </t>
  </si>
  <si>
    <t>Vyhláška Ministerstva spravodlivosti SR č. 334/2014 Z.z. účinnosťou 1. januára 2015 zrušila register občianskoprávneho skráteného konania Ro a register obchodnoprávneho skráteného konania Rob. Tieto veci sa zapisujú priamo do registrov C, resp. Cb. Podľa prechodného ustanovenia vo veciach zapísaných ešte do súdnych registrov  Ro, Rob a ktoré neboli do účinnosti vyhlášky skončené, sa postupuje podľa starých predpisov.</t>
  </si>
  <si>
    <t>Počet vecí *</t>
  </si>
  <si>
    <t>* Pozri vysvetlivku  bod 6</t>
  </si>
  <si>
    <t>* Pozri vysvetlivku bod 6</t>
  </si>
  <si>
    <t>4. konkurzná agenda</t>
  </si>
  <si>
    <t>5. veci starostlivosti o maloletých</t>
  </si>
  <si>
    <t>6. rozvody</t>
  </si>
  <si>
    <t>V prehľadoch o výsledkoch konania občianskoprávnej agendy sú údaje tak, ako v predchádzajúcich rokoch o vybavených veciach, t.j. tých, v ktorých bol príslušný štatistický list (C, S, O alebo Hlásenie o rozvode) elektronicky spracovaný.</t>
  </si>
  <si>
    <t>Na okresné súdy v Slovenskej republike v roku 2016 došlo 105 153 vecí registra C, vybavených bolo 184 298 vecí a ku koncu roka nevybavených zostalo               136 508 takýchto vecí. V agende P napadlo 34 472 vecí, vybavených bolo 33 792 vecí, ku koncu roka súdy pracovali s počtom 21 435 nevybavených P vecí. V dedičskej agende D napadlo 72 257 vecí, vybavených bolo 69 992 vecí a ku konca roka zostalo 43 392 nevybavených vecí. V správnej agende registra S došlo na okresné súdy 171 vecí, vybavených bolo 178 a nevybavených zostalo 121 vecí.</t>
  </si>
  <si>
    <t xml:space="preserve">Na krajské súdy v Slovenskej republike ako súdy I. stupňa v roku 2016 došlo 64 občianskoprávnych vecí registra C,  6 obchodných sporov registra Cb.V agende správneho súdnictva agendy S bolo doručených 8 701 vecí. </t>
  </si>
  <si>
    <t>Ku koncu roka 2016 zostalo na krajských súdoch nevybavených 34 občianskoprávnych vecí registra C, 236 vecí obchodnej agendy registra Cb  a 12 345 vecí správneho súdnictva agendy S.</t>
  </si>
  <si>
    <t>V odvolacom konaní došlo v roku 2016 na krajské súdy 59 504 odvolaní proti rozhodnutiam okresných súdov v občianskoprávnych veciach agendy Co                   a 5 895 odvolaní proti rozhodnutiam okresných súdov v obchodných veciach agendy Cob.</t>
  </si>
  <si>
    <t>Ku koncu roka 2016 pracovali krajské súdy s počtom 26 031 nevybavených odvolaní v civilných veciach registra Co a s počtom 2 967 nevybavených odvolaní v obchodných veciach agendy Cob.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</si>
</sst>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\P\r\a\vd\a;&quot;Pravda&quot;;&quot;Nepravda&quot;"/>
    <numFmt numFmtId="181" formatCode="[$€-2]\ #\ ##,000_);[Red]\([$¥€-2]\ #\ ##,000\)"/>
    <numFmt numFmtId="182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10"/>
      <name val="Times New Roman"/>
      <family val="1"/>
    </font>
    <font>
      <sz val="9"/>
      <color indexed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color indexed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sz val="16.75"/>
      <color indexed="8"/>
      <name val="Arial"/>
      <family val="0"/>
    </font>
    <font>
      <b/>
      <sz val="8"/>
      <color indexed="8"/>
      <name val="Arial"/>
      <family val="0"/>
    </font>
    <font>
      <b/>
      <sz val="14"/>
      <color indexed="8"/>
      <name val="Arial"/>
      <family val="0"/>
    </font>
    <font>
      <sz val="6.75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/>
    </border>
    <border>
      <left style="double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8" applyNumberFormat="0" applyAlignment="0" applyProtection="0"/>
    <xf numFmtId="0" fontId="49" fillId="24" borderId="8" applyNumberFormat="0" applyAlignment="0" applyProtection="0"/>
    <xf numFmtId="0" fontId="50" fillId="24" borderId="9" applyNumberFormat="0" applyAlignment="0" applyProtection="0"/>
    <xf numFmtId="0" fontId="51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justify" vertical="top"/>
    </xf>
    <xf numFmtId="0" fontId="9" fillId="0" borderId="0" xfId="0" applyFont="1" applyBorder="1" applyAlignment="1">
      <alignment horizontal="justify" vertical="top" wrapText="1"/>
    </xf>
    <xf numFmtId="49" fontId="0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top" indent="1"/>
    </xf>
    <xf numFmtId="49" fontId="9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horizontal="justify" vertical="top"/>
    </xf>
    <xf numFmtId="0" fontId="9" fillId="0" borderId="0" xfId="0" applyNumberFormat="1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32" borderId="11" xfId="0" applyFont="1" applyFill="1" applyBorder="1" applyAlignment="1">
      <alignment horizontal="center" vertical="center"/>
    </xf>
    <xf numFmtId="4" fontId="0" fillId="32" borderId="11" xfId="0" applyNumberFormat="1" applyFont="1" applyFill="1" applyBorder="1" applyAlignment="1">
      <alignment horizontal="center" vertical="center"/>
    </xf>
    <xf numFmtId="4" fontId="0" fillId="32" borderId="11" xfId="0" applyNumberFormat="1" applyFill="1" applyBorder="1" applyAlignment="1">
      <alignment horizontal="center" vertical="center"/>
    </xf>
    <xf numFmtId="2" fontId="0" fillId="32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4" fontId="0" fillId="32" borderId="11" xfId="0" applyNumberFormat="1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32" borderId="11" xfId="0" applyNumberFormat="1" applyFont="1" applyFill="1" applyBorder="1" applyAlignment="1">
      <alignment horizontal="center" vertical="center"/>
    </xf>
    <xf numFmtId="2" fontId="0" fillId="32" borderId="11" xfId="0" applyNumberFormat="1" applyFont="1" applyFill="1" applyBorder="1" applyAlignment="1">
      <alignment horizontal="center" vertical="center"/>
    </xf>
    <xf numFmtId="4" fontId="0" fillId="32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17" xfId="0" applyFont="1" applyBorder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0" fontId="53" fillId="0" borderId="19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wrapText="1"/>
    </xf>
    <xf numFmtId="3" fontId="0" fillId="0" borderId="26" xfId="0" applyNumberFormat="1" applyBorder="1" applyAlignment="1">
      <alignment horizontal="center" wrapText="1"/>
    </xf>
    <xf numFmtId="3" fontId="0" fillId="0" borderId="27" xfId="0" applyNumberFormat="1" applyBorder="1" applyAlignment="1">
      <alignment horizontal="center" wrapText="1"/>
    </xf>
    <xf numFmtId="3" fontId="0" fillId="0" borderId="28" xfId="0" applyNumberFormat="1" applyBorder="1" applyAlignment="1">
      <alignment horizontal="center" wrapText="1"/>
    </xf>
    <xf numFmtId="3" fontId="0" fillId="34" borderId="12" xfId="0" applyNumberFormat="1" applyFill="1" applyBorder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0" fontId="0" fillId="34" borderId="29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0" fillId="34" borderId="12" xfId="0" applyNumberFormat="1" applyFill="1" applyBorder="1" applyAlignment="1">
      <alignment horizontal="center" vertical="center" wrapText="1"/>
    </xf>
    <xf numFmtId="3" fontId="0" fillId="34" borderId="13" xfId="0" applyNumberFormat="1" applyFill="1" applyBorder="1" applyAlignment="1">
      <alignment horizontal="center" vertical="center" wrapText="1"/>
    </xf>
    <xf numFmtId="3" fontId="0" fillId="34" borderId="12" xfId="0" applyNumberFormat="1" applyFill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 wrapText="1"/>
    </xf>
    <xf numFmtId="3" fontId="0" fillId="0" borderId="34" xfId="0" applyNumberFormat="1" applyFont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3" fontId="0" fillId="34" borderId="12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3" fontId="3" fillId="34" borderId="12" xfId="0" applyNumberFormat="1" applyFont="1" applyFill="1" applyBorder="1" applyAlignment="1">
      <alignment horizontal="center"/>
    </xf>
    <xf numFmtId="3" fontId="0" fillId="34" borderId="12" xfId="0" applyNumberFormat="1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wrapText="1"/>
    </xf>
    <xf numFmtId="3" fontId="0" fillId="0" borderId="28" xfId="0" applyNumberFormat="1" applyFont="1" applyBorder="1" applyAlignment="1">
      <alignment horizontal="center" wrapText="1"/>
    </xf>
    <xf numFmtId="3" fontId="0" fillId="0" borderId="25" xfId="0" applyNumberFormat="1" applyFont="1" applyBorder="1" applyAlignment="1">
      <alignment horizontal="center" wrapText="1"/>
    </xf>
    <xf numFmtId="3" fontId="0" fillId="0" borderId="26" xfId="0" applyNumberFormat="1" applyFont="1" applyBorder="1" applyAlignment="1">
      <alignment horizontal="center" wrapText="1"/>
    </xf>
    <xf numFmtId="3" fontId="0" fillId="0" borderId="36" xfId="0" applyNumberFormat="1" applyFont="1" applyBorder="1" applyAlignment="1">
      <alignment horizontal="center" wrapText="1"/>
    </xf>
    <xf numFmtId="3" fontId="0" fillId="0" borderId="37" xfId="0" applyNumberFormat="1" applyFont="1" applyBorder="1" applyAlignment="1">
      <alignment horizontal="center" wrapText="1"/>
    </xf>
    <xf numFmtId="3" fontId="0" fillId="0" borderId="23" xfId="0" applyNumberFormat="1" applyFont="1" applyBorder="1" applyAlignment="1">
      <alignment horizontal="center" wrapText="1"/>
    </xf>
    <xf numFmtId="3" fontId="0" fillId="0" borderId="24" xfId="0" applyNumberFormat="1" applyFont="1" applyBorder="1" applyAlignment="1">
      <alignment horizontal="center" wrapText="1"/>
    </xf>
    <xf numFmtId="3" fontId="0" fillId="0" borderId="25" xfId="0" applyNumberFormat="1" applyFont="1" applyBorder="1" applyAlignment="1">
      <alignment horizontal="center" wrapText="1"/>
    </xf>
    <xf numFmtId="3" fontId="0" fillId="0" borderId="26" xfId="0" applyNumberFormat="1" applyFont="1" applyBorder="1" applyAlignment="1">
      <alignment horizontal="center" wrapText="1"/>
    </xf>
    <xf numFmtId="3" fontId="3" fillId="0" borderId="31" xfId="0" applyNumberFormat="1" applyFont="1" applyBorder="1" applyAlignment="1">
      <alignment horizontal="center" wrapText="1"/>
    </xf>
    <xf numFmtId="3" fontId="3" fillId="0" borderId="32" xfId="0" applyNumberFormat="1" applyFont="1" applyBorder="1" applyAlignment="1">
      <alignment horizontal="center" wrapText="1"/>
    </xf>
    <xf numFmtId="3" fontId="3" fillId="0" borderId="25" xfId="0" applyNumberFormat="1" applyFont="1" applyBorder="1" applyAlignment="1">
      <alignment horizontal="center" wrapText="1"/>
    </xf>
    <xf numFmtId="3" fontId="3" fillId="0" borderId="26" xfId="0" applyNumberFormat="1" applyFont="1" applyBorder="1" applyAlignment="1">
      <alignment horizontal="center" wrapText="1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29" xfId="0" applyNumberFormat="1" applyFont="1" applyFill="1" applyBorder="1" applyAlignment="1">
      <alignment horizontal="center" vertical="center"/>
    </xf>
    <xf numFmtId="0" fontId="0" fillId="34" borderId="29" xfId="0" applyNumberFormat="1" applyFont="1" applyFill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0" fillId="34" borderId="12" xfId="0" applyNumberFormat="1" applyFont="1" applyFill="1" applyBorder="1" applyAlignment="1">
      <alignment horizontal="center" vertical="center"/>
    </xf>
    <xf numFmtId="3" fontId="0" fillId="34" borderId="13" xfId="0" applyNumberFormat="1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 vertical="center"/>
    </xf>
    <xf numFmtId="0" fontId="3" fillId="34" borderId="29" xfId="0" applyNumberFormat="1" applyFont="1" applyFill="1" applyBorder="1" applyAlignment="1">
      <alignment horizontal="center" vertical="center"/>
    </xf>
    <xf numFmtId="3" fontId="0" fillId="34" borderId="23" xfId="0" applyNumberFormat="1" applyFont="1" applyFill="1" applyBorder="1" applyAlignment="1">
      <alignment horizontal="center"/>
    </xf>
    <xf numFmtId="3" fontId="0" fillId="34" borderId="24" xfId="0" applyNumberFormat="1" applyFont="1" applyFill="1" applyBorder="1" applyAlignment="1">
      <alignment horizontal="center"/>
    </xf>
    <xf numFmtId="3" fontId="0" fillId="34" borderId="13" xfId="0" applyNumberFormat="1" applyFont="1" applyFill="1" applyBorder="1" applyAlignment="1">
      <alignment horizontal="center"/>
    </xf>
    <xf numFmtId="3" fontId="0" fillId="0" borderId="27" xfId="0" applyNumberForma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justify" vertical="top"/>
    </xf>
    <xf numFmtId="49" fontId="8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justify"/>
    </xf>
    <xf numFmtId="49" fontId="0" fillId="0" borderId="0" xfId="0" applyNumberFormat="1" applyFont="1" applyBorder="1" applyAlignment="1">
      <alignment horizontal="justify" vertical="top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Agenda C - počet došlých vecí (v tis.) od roku 2001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155"/>
          <c:w val="0.982"/>
          <c:h val="0.85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'9.GRAF ag.C-došlé veci'!$A$30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'9.GRAF ag.C-došlé veci'!$B$29:$Q$29</c:f>
              <c:numCache/>
            </c:numRef>
          </c:cat>
          <c:val>
            <c:numRef>
              <c:f>'9.GRAF ag.C-došlé veci'!$B$30:$Q$30</c:f>
              <c:numCache/>
            </c:numRef>
          </c:val>
          <c:shape val="cylinder"/>
        </c:ser>
        <c:ser>
          <c:idx val="1"/>
          <c:order val="1"/>
          <c:tx>
            <c:strRef>
              <c:f>'9.GRAF ag.C-došlé veci'!$A$31</c:f>
              <c:strCache>
                <c:ptCount val="1"/>
                <c:pt idx="0">
                  <c:v>Okresné súdy</c:v>
                </c:pt>
              </c:strCache>
            </c:strRef>
          </c:tx>
          <c:spPr>
            <a:gradFill rotWithShape="1"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'9.GRAF ag.C-došlé veci'!$B$29:$Q$29</c:f>
              <c:numCache/>
            </c:numRef>
          </c:cat>
          <c:val>
            <c:numRef>
              <c:f>'9.GRAF ag.C-došlé veci'!$B$31:$Q$31</c:f>
              <c:numCache/>
            </c:numRef>
          </c:val>
          <c:shape val="cylinder"/>
        </c:ser>
        <c:ser>
          <c:idx val="2"/>
          <c:order val="2"/>
          <c:tx>
            <c:strRef>
              <c:f>'9.GRAF ag.C-došlé veci'!$A$32</c:f>
              <c:strCache>
                <c:ptCount val="1"/>
                <c:pt idx="0">
                  <c:v>Krajské súdy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'9.GRAF ag.C-došlé veci'!$B$29:$Q$29</c:f>
              <c:numCache/>
            </c:numRef>
          </c:cat>
          <c:val>
            <c:numRef>
              <c:f>'9.GRAF ag.C-došlé veci'!$B$32:$Q$32</c:f>
              <c:numCache/>
            </c:numRef>
          </c:val>
          <c:shape val="cylinder"/>
        </c:ser>
        <c:shape val="box"/>
        <c:axId val="33990397"/>
        <c:axId val="37478118"/>
      </c:bar3DChart>
      <c:catAx>
        <c:axId val="3399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78118"/>
        <c:crosses val="autoZero"/>
        <c:auto val="1"/>
        <c:lblOffset val="100"/>
        <c:tickLblSkip val="1"/>
        <c:noMultiLvlLbl val="0"/>
      </c:catAx>
      <c:valAx>
        <c:axId val="37478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9039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175"/>
          <c:y val="0.105"/>
          <c:w val="0.126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pattFill prst="weave">
          <a:fgClr>
            <a:srgbClr val="808080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Agenda P - počet došlých vecí (v tis.) od r. 2001</a:t>
            </a:r>
          </a:p>
        </c:rich>
      </c:tx>
      <c:layout>
        <c:manualLayout>
          <c:xMode val="factor"/>
          <c:yMode val="factor"/>
          <c:x val="-0.00475"/>
          <c:y val="-0.002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117"/>
          <c:w val="0.98025"/>
          <c:h val="0.84625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FFCC00"/>
                </a:gs>
                <a:gs pos="100000">
                  <a:srgbClr val="FF66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'10.GRAF ag.P-došlé veci'!$B$31:$Q$31</c:f>
              <c:numCache/>
            </c:numRef>
          </c:cat>
          <c:val>
            <c:numRef>
              <c:f>'10.GRAF ag.P-došlé veci'!$B$32:$Q$32</c:f>
              <c:numCache/>
            </c:numRef>
          </c:val>
          <c:shape val="cylinder"/>
        </c:ser>
        <c:shape val="box"/>
        <c:axId val="1758743"/>
        <c:axId val="15828688"/>
      </c:bar3DChart>
      <c:catAx>
        <c:axId val="1758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8688"/>
        <c:crosses val="autoZero"/>
        <c:auto val="1"/>
        <c:lblOffset val="100"/>
        <c:tickLblSkip val="1"/>
        <c:noMultiLvlLbl val="0"/>
      </c:catAx>
      <c:valAx>
        <c:axId val="15828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8743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weave">
          <a:fgClr>
            <a:srgbClr val="808080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Agenda Ro - počet vybavených vecí (v tis.) od roku 2001</a:t>
            </a:r>
          </a:p>
        </c:rich>
      </c:tx>
      <c:layout>
        <c:manualLayout>
          <c:xMode val="factor"/>
          <c:yMode val="factor"/>
          <c:x val="0.00475"/>
          <c:y val="0.018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67"/>
          <c:w val="0.97475"/>
          <c:h val="0.80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'11.GRAF-Ag. RO'!$A$33</c:f>
              <c:strCache>
                <c:ptCount val="1"/>
                <c:pt idx="0">
                  <c:v>Počet vecí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'11.GRAF-Ag. RO'!$B$32:$Q$32</c:f>
              <c:numCache/>
            </c:numRef>
          </c:cat>
          <c:val>
            <c:numRef>
              <c:f>'11.GRAF-Ag. RO'!$B$33:$Q$33</c:f>
              <c:numCache/>
            </c:numRef>
          </c:val>
          <c:shape val="cylinder"/>
        </c:ser>
        <c:shape val="cylinder"/>
        <c:axId val="8240465"/>
        <c:axId val="7055322"/>
      </c:bar3DChart>
      <c:catAx>
        <c:axId val="824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7055322"/>
        <c:crosses val="autoZero"/>
        <c:auto val="1"/>
        <c:lblOffset val="100"/>
        <c:tickLblSkip val="1"/>
        <c:noMultiLvlLbl val="0"/>
      </c:catAx>
      <c:valAx>
        <c:axId val="7055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8240465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weave">
          <a:fgClr>
            <a:srgbClr val="969696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16</xdr:col>
      <xdr:colOff>9525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81438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15</xdr:col>
      <xdr:colOff>428625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8575" y="38100"/>
        <a:ext cx="80486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15</xdr:col>
      <xdr:colOff>428625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28575" y="28575"/>
        <a:ext cx="80486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tabSelected="1" zoomScaleSheetLayoutView="90" zoomScalePageLayoutView="0" workbookViewId="0" topLeftCell="A1">
      <selection activeCell="A17" sqref="A17"/>
    </sheetView>
  </sheetViews>
  <sheetFormatPr defaultColWidth="120.8515625" defaultRowHeight="12.75"/>
  <cols>
    <col min="1" max="1" width="133.8515625" style="26" bestFit="1" customWidth="1"/>
    <col min="2" max="16384" width="120.8515625" style="26" customWidth="1"/>
  </cols>
  <sheetData>
    <row r="1" ht="63.75" customHeight="1">
      <c r="A1" s="43" t="s">
        <v>60</v>
      </c>
    </row>
    <row r="2" ht="83.25" customHeight="1">
      <c r="A2" s="43" t="s">
        <v>51</v>
      </c>
    </row>
    <row r="3" ht="57.75" customHeight="1">
      <c r="A3" s="43" t="s">
        <v>52</v>
      </c>
    </row>
    <row r="4" ht="5.25" customHeight="1">
      <c r="A4" s="44"/>
    </row>
    <row r="5" ht="42.75" customHeight="1">
      <c r="A5" s="43" t="s">
        <v>61</v>
      </c>
    </row>
    <row r="6" ht="29.25" customHeight="1">
      <c r="A6" s="43" t="s">
        <v>62</v>
      </c>
    </row>
    <row r="7" ht="36" customHeight="1">
      <c r="A7" s="43" t="s">
        <v>63</v>
      </c>
    </row>
    <row r="8" ht="30.75" customHeight="1">
      <c r="A8" s="43" t="s">
        <v>64</v>
      </c>
    </row>
    <row r="9" ht="7.5" customHeight="1"/>
    <row r="10" spans="1:7" ht="20.25" customHeight="1">
      <c r="A10" s="54"/>
      <c r="B10" s="54"/>
      <c r="C10" s="54"/>
      <c r="D10" s="54"/>
      <c r="E10" s="54"/>
      <c r="F10" s="54"/>
      <c r="G10" s="55"/>
    </row>
    <row r="11" spans="1:7" ht="12.75">
      <c r="A11" s="54"/>
      <c r="B11" s="54"/>
      <c r="C11" s="54"/>
      <c r="D11" s="54"/>
      <c r="E11" s="54"/>
      <c r="F11" s="54"/>
      <c r="G11" s="55"/>
    </row>
    <row r="12" spans="1:7" ht="12.75">
      <c r="A12" s="54"/>
      <c r="B12" s="54"/>
      <c r="C12" s="54"/>
      <c r="D12" s="54"/>
      <c r="E12" s="54"/>
      <c r="F12" s="54"/>
      <c r="G12" s="55"/>
    </row>
    <row r="13" spans="1:7" ht="12.75">
      <c r="A13" s="54"/>
      <c r="B13" s="54"/>
      <c r="C13" s="54"/>
      <c r="D13" s="54"/>
      <c r="E13" s="54"/>
      <c r="F13" s="54"/>
      <c r="G13" s="55"/>
    </row>
    <row r="14" spans="1:7" ht="12.75">
      <c r="A14" s="54"/>
      <c r="B14" s="54"/>
      <c r="C14" s="54"/>
      <c r="D14" s="54"/>
      <c r="E14" s="54"/>
      <c r="F14" s="54"/>
      <c r="G14" s="55"/>
    </row>
    <row r="15" spans="1:7" ht="12.75">
      <c r="A15" s="54"/>
      <c r="B15" s="54"/>
      <c r="C15" s="54"/>
      <c r="D15" s="54"/>
      <c r="E15" s="54"/>
      <c r="F15" s="54"/>
      <c r="G15" s="55"/>
    </row>
    <row r="16" spans="1:7" ht="12.75">
      <c r="A16" s="53"/>
      <c r="B16" s="54"/>
      <c r="C16" s="54"/>
      <c r="D16" s="54"/>
      <c r="E16" s="54"/>
      <c r="F16" s="54"/>
      <c r="G16" s="55"/>
    </row>
    <row r="17" spans="1:7" ht="12.75">
      <c r="A17" s="53"/>
      <c r="B17" s="54"/>
      <c r="C17" s="54"/>
      <c r="D17" s="54"/>
      <c r="E17" s="54"/>
      <c r="F17" s="54"/>
      <c r="G17" s="55"/>
    </row>
    <row r="18" spans="1:7" ht="12.75">
      <c r="A18" s="56"/>
      <c r="B18" s="57"/>
      <c r="C18" s="57"/>
      <c r="D18" s="57"/>
      <c r="E18" s="57"/>
      <c r="F18" s="57"/>
      <c r="G18" s="58"/>
    </row>
  </sheetData>
  <sheetProtection/>
  <printOptions horizontalCentered="1"/>
  <pageMargins left="0.984251968503937" right="0.984251968503937" top="0.7086614173228347" bottom="0.7086614173228347" header="0.5118110236220472" footer="0.5118110236220472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9"/>
  <sheetViews>
    <sheetView showGridLines="0" zoomScaleSheetLayoutView="100" zoomScalePageLayoutView="0" workbookViewId="0" topLeftCell="A1">
      <selection activeCell="K10" sqref="K10"/>
    </sheetView>
  </sheetViews>
  <sheetFormatPr defaultColWidth="9.140625" defaultRowHeight="12.75"/>
  <cols>
    <col min="1" max="2" width="10.7109375" style="0" customWidth="1"/>
    <col min="3" max="11" width="9.7109375" style="0" customWidth="1"/>
  </cols>
  <sheetData>
    <row r="1" spans="1:11" ht="18" customHeight="1" thickBot="1">
      <c r="A1" s="181" t="s">
        <v>26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4" ht="16.5" customHeight="1" thickTop="1">
      <c r="A2" s="183" t="s">
        <v>1</v>
      </c>
      <c r="B2" s="177" t="s">
        <v>2</v>
      </c>
      <c r="C2" s="168" t="s">
        <v>53</v>
      </c>
      <c r="D2" s="168"/>
      <c r="E2" s="168"/>
      <c r="F2" s="168"/>
      <c r="G2" s="168"/>
      <c r="H2" s="168"/>
      <c r="I2" s="168"/>
      <c r="J2" s="168"/>
      <c r="K2" s="169"/>
      <c r="L2" s="4"/>
      <c r="M2" s="4"/>
      <c r="N2" s="4"/>
    </row>
    <row r="3" spans="1:14" ht="16.5" customHeight="1">
      <c r="A3" s="184"/>
      <c r="B3" s="178"/>
      <c r="C3" s="170" t="s">
        <v>20</v>
      </c>
      <c r="D3" s="170"/>
      <c r="E3" s="170"/>
      <c r="F3" s="170" t="s">
        <v>22</v>
      </c>
      <c r="G3" s="170"/>
      <c r="H3" s="170"/>
      <c r="I3" s="170" t="s">
        <v>27</v>
      </c>
      <c r="J3" s="170"/>
      <c r="K3" s="171"/>
      <c r="L3" s="4"/>
      <c r="M3" s="4"/>
      <c r="N3" s="4"/>
    </row>
    <row r="4" spans="1:14" ht="16.5" customHeight="1" thickBot="1">
      <c r="A4" s="185"/>
      <c r="B4" s="182"/>
      <c r="C4" s="66" t="s">
        <v>7</v>
      </c>
      <c r="D4" s="66" t="s">
        <v>8</v>
      </c>
      <c r="E4" s="66" t="s">
        <v>9</v>
      </c>
      <c r="F4" s="66" t="s">
        <v>7</v>
      </c>
      <c r="G4" s="66" t="s">
        <v>8</v>
      </c>
      <c r="H4" s="66" t="s">
        <v>9</v>
      </c>
      <c r="I4" s="66" t="s">
        <v>7</v>
      </c>
      <c r="J4" s="66" t="s">
        <v>8</v>
      </c>
      <c r="K4" s="67" t="s">
        <v>9</v>
      </c>
      <c r="L4" s="4"/>
      <c r="M4" s="4"/>
      <c r="N4" s="4"/>
    </row>
    <row r="5" spans="1:14" ht="16.5" customHeight="1" thickTop="1">
      <c r="A5" s="173" t="s">
        <v>15</v>
      </c>
      <c r="B5" s="65">
        <v>2012</v>
      </c>
      <c r="C5" s="158">
        <v>1</v>
      </c>
      <c r="D5" s="158">
        <v>6</v>
      </c>
      <c r="E5" s="158">
        <v>22</v>
      </c>
      <c r="F5" s="158">
        <v>973</v>
      </c>
      <c r="G5" s="158">
        <v>1082</v>
      </c>
      <c r="H5" s="158">
        <v>641</v>
      </c>
      <c r="I5" s="158">
        <v>795</v>
      </c>
      <c r="J5" s="158">
        <v>831</v>
      </c>
      <c r="K5" s="163">
        <v>302</v>
      </c>
      <c r="L5" s="4"/>
      <c r="M5" s="4"/>
      <c r="N5" s="4"/>
    </row>
    <row r="6" spans="1:14" ht="16.5" customHeight="1">
      <c r="A6" s="174"/>
      <c r="B6" s="2">
        <v>2013</v>
      </c>
      <c r="C6" s="87">
        <v>0</v>
      </c>
      <c r="D6" s="87">
        <v>6</v>
      </c>
      <c r="E6" s="87">
        <v>16</v>
      </c>
      <c r="F6" s="87">
        <v>1163</v>
      </c>
      <c r="G6" s="87">
        <v>1076</v>
      </c>
      <c r="H6" s="87">
        <v>728</v>
      </c>
      <c r="I6" s="87">
        <v>717</v>
      </c>
      <c r="J6" s="87">
        <v>801</v>
      </c>
      <c r="K6" s="88">
        <v>218</v>
      </c>
      <c r="L6" s="4"/>
      <c r="M6" s="4"/>
      <c r="N6" s="4"/>
    </row>
    <row r="7" spans="1:14" ht="16.5" customHeight="1">
      <c r="A7" s="174"/>
      <c r="B7" s="2">
        <v>2014</v>
      </c>
      <c r="C7" s="87">
        <v>1</v>
      </c>
      <c r="D7" s="87">
        <v>3</v>
      </c>
      <c r="E7" s="87">
        <v>14</v>
      </c>
      <c r="F7" s="87">
        <v>1238</v>
      </c>
      <c r="G7" s="87">
        <v>1130</v>
      </c>
      <c r="H7" s="87">
        <v>836</v>
      </c>
      <c r="I7" s="87">
        <v>1085</v>
      </c>
      <c r="J7" s="87">
        <v>990</v>
      </c>
      <c r="K7" s="88">
        <v>313</v>
      </c>
      <c r="L7" s="4"/>
      <c r="M7" s="4"/>
      <c r="N7" s="4"/>
    </row>
    <row r="8" spans="1:14" ht="16.5" customHeight="1">
      <c r="A8" s="174"/>
      <c r="B8" s="2">
        <v>2015</v>
      </c>
      <c r="C8" s="87">
        <v>0</v>
      </c>
      <c r="D8" s="87">
        <v>4</v>
      </c>
      <c r="E8" s="87">
        <v>10</v>
      </c>
      <c r="F8" s="87">
        <v>1166</v>
      </c>
      <c r="G8" s="87">
        <v>1054</v>
      </c>
      <c r="H8" s="87">
        <v>948</v>
      </c>
      <c r="I8" s="87">
        <v>726</v>
      </c>
      <c r="J8" s="87">
        <v>844</v>
      </c>
      <c r="K8" s="88">
        <v>195</v>
      </c>
      <c r="L8" s="4"/>
      <c r="M8" s="4"/>
      <c r="N8" s="4"/>
    </row>
    <row r="9" spans="1:14" ht="16.5" customHeight="1" thickBot="1">
      <c r="A9" s="174"/>
      <c r="B9" s="75">
        <v>2016</v>
      </c>
      <c r="C9" s="73">
        <v>0</v>
      </c>
      <c r="D9" s="73">
        <v>0</v>
      </c>
      <c r="E9" s="73">
        <v>10</v>
      </c>
      <c r="F9" s="73">
        <v>946</v>
      </c>
      <c r="G9" s="73">
        <v>1080</v>
      </c>
      <c r="H9" s="73">
        <v>906</v>
      </c>
      <c r="I9" s="73">
        <v>566</v>
      </c>
      <c r="J9" s="73">
        <v>581</v>
      </c>
      <c r="K9" s="74">
        <v>180</v>
      </c>
      <c r="L9" s="4"/>
      <c r="M9" s="4"/>
      <c r="N9" s="4"/>
    </row>
    <row r="10" spans="1:14" ht="16.5" customHeight="1" thickTop="1">
      <c r="A10" s="174" t="s">
        <v>16</v>
      </c>
      <c r="B10" s="65">
        <v>2012</v>
      </c>
      <c r="C10" s="158">
        <v>0</v>
      </c>
      <c r="D10" s="158">
        <v>19</v>
      </c>
      <c r="E10" s="158">
        <v>58</v>
      </c>
      <c r="F10" s="158">
        <v>1361</v>
      </c>
      <c r="G10" s="158">
        <v>1007</v>
      </c>
      <c r="H10" s="158">
        <v>1002</v>
      </c>
      <c r="I10" s="158">
        <v>678</v>
      </c>
      <c r="J10" s="158">
        <v>659</v>
      </c>
      <c r="K10" s="163">
        <v>206</v>
      </c>
      <c r="L10" s="4"/>
      <c r="M10" s="4"/>
      <c r="N10" s="4"/>
    </row>
    <row r="11" spans="1:14" ht="16.5" customHeight="1">
      <c r="A11" s="174"/>
      <c r="B11" s="2">
        <v>2013</v>
      </c>
      <c r="C11" s="87">
        <v>0</v>
      </c>
      <c r="D11" s="87">
        <v>13</v>
      </c>
      <c r="E11" s="87">
        <v>45</v>
      </c>
      <c r="F11" s="87">
        <v>1917</v>
      </c>
      <c r="G11" s="87">
        <v>1435</v>
      </c>
      <c r="H11" s="87">
        <v>1484</v>
      </c>
      <c r="I11" s="87">
        <v>942</v>
      </c>
      <c r="J11" s="87">
        <v>813</v>
      </c>
      <c r="K11" s="88">
        <v>335</v>
      </c>
      <c r="L11" s="4"/>
      <c r="M11" s="4"/>
      <c r="N11" s="4"/>
    </row>
    <row r="12" spans="1:14" ht="16.5" customHeight="1">
      <c r="A12" s="174"/>
      <c r="B12" s="2">
        <v>2014</v>
      </c>
      <c r="C12" s="87">
        <v>1</v>
      </c>
      <c r="D12" s="87">
        <v>10</v>
      </c>
      <c r="E12" s="87">
        <v>36</v>
      </c>
      <c r="F12" s="87">
        <v>1719</v>
      </c>
      <c r="G12" s="87">
        <v>1595</v>
      </c>
      <c r="H12" s="87">
        <v>1608</v>
      </c>
      <c r="I12" s="87">
        <v>1418</v>
      </c>
      <c r="J12" s="87">
        <v>1487</v>
      </c>
      <c r="K12" s="88">
        <v>266</v>
      </c>
      <c r="L12" s="4"/>
      <c r="M12" s="4"/>
      <c r="N12" s="4"/>
    </row>
    <row r="13" spans="1:14" ht="16.5" customHeight="1">
      <c r="A13" s="174"/>
      <c r="B13" s="2">
        <v>2015</v>
      </c>
      <c r="C13" s="87">
        <v>0</v>
      </c>
      <c r="D13" s="87">
        <v>7</v>
      </c>
      <c r="E13" s="87">
        <v>29</v>
      </c>
      <c r="F13" s="87">
        <v>1585</v>
      </c>
      <c r="G13" s="87">
        <v>1478</v>
      </c>
      <c r="H13" s="87">
        <v>1715</v>
      </c>
      <c r="I13" s="87">
        <v>889</v>
      </c>
      <c r="J13" s="87">
        <v>929</v>
      </c>
      <c r="K13" s="88">
        <v>226</v>
      </c>
      <c r="L13" s="4"/>
      <c r="M13" s="4"/>
      <c r="N13" s="4"/>
    </row>
    <row r="14" spans="1:14" ht="16.5" customHeight="1" thickBot="1">
      <c r="A14" s="174"/>
      <c r="B14" s="75">
        <v>2016</v>
      </c>
      <c r="C14" s="73">
        <v>2</v>
      </c>
      <c r="D14" s="73">
        <v>5</v>
      </c>
      <c r="E14" s="73">
        <v>26</v>
      </c>
      <c r="F14" s="73">
        <v>1084</v>
      </c>
      <c r="G14" s="73">
        <v>1400</v>
      </c>
      <c r="H14" s="73">
        <v>1419</v>
      </c>
      <c r="I14" s="73">
        <v>734</v>
      </c>
      <c r="J14" s="73">
        <v>791</v>
      </c>
      <c r="K14" s="74">
        <v>169</v>
      </c>
      <c r="L14" s="4"/>
      <c r="M14" s="4"/>
      <c r="N14" s="4"/>
    </row>
    <row r="15" spans="1:14" ht="16.5" customHeight="1" thickTop="1">
      <c r="A15" s="174" t="s">
        <v>17</v>
      </c>
      <c r="B15" s="65">
        <v>2012</v>
      </c>
      <c r="C15" s="158">
        <v>0</v>
      </c>
      <c r="D15" s="158">
        <v>3</v>
      </c>
      <c r="E15" s="158">
        <v>12</v>
      </c>
      <c r="F15" s="158">
        <v>928</v>
      </c>
      <c r="G15" s="158">
        <v>815</v>
      </c>
      <c r="H15" s="158">
        <v>833</v>
      </c>
      <c r="I15" s="158">
        <v>609</v>
      </c>
      <c r="J15" s="158">
        <v>547</v>
      </c>
      <c r="K15" s="163">
        <v>258</v>
      </c>
      <c r="L15" s="4"/>
      <c r="M15" s="4"/>
      <c r="N15" s="4"/>
    </row>
    <row r="16" spans="1:14" ht="16.5" customHeight="1">
      <c r="A16" s="174"/>
      <c r="B16" s="2">
        <v>2013</v>
      </c>
      <c r="C16" s="87">
        <v>0</v>
      </c>
      <c r="D16" s="87">
        <v>2</v>
      </c>
      <c r="E16" s="87">
        <v>10</v>
      </c>
      <c r="F16" s="87">
        <v>1149</v>
      </c>
      <c r="G16" s="87">
        <v>1015</v>
      </c>
      <c r="H16" s="87">
        <v>967</v>
      </c>
      <c r="I16" s="87">
        <v>645</v>
      </c>
      <c r="J16" s="87">
        <v>597</v>
      </c>
      <c r="K16" s="88">
        <v>306</v>
      </c>
      <c r="L16" s="4"/>
      <c r="M16" s="4"/>
      <c r="N16" s="4"/>
    </row>
    <row r="17" spans="1:14" ht="16.5" customHeight="1">
      <c r="A17" s="174"/>
      <c r="B17" s="2">
        <v>2014</v>
      </c>
      <c r="C17" s="87">
        <v>0</v>
      </c>
      <c r="D17" s="87">
        <v>2</v>
      </c>
      <c r="E17" s="87">
        <v>8</v>
      </c>
      <c r="F17" s="87">
        <v>1426</v>
      </c>
      <c r="G17" s="87">
        <v>1042</v>
      </c>
      <c r="H17" s="87">
        <v>1351</v>
      </c>
      <c r="I17" s="87">
        <v>705</v>
      </c>
      <c r="J17" s="87">
        <v>700</v>
      </c>
      <c r="K17" s="88">
        <v>311</v>
      </c>
      <c r="L17" s="4"/>
      <c r="M17" s="4"/>
      <c r="N17" s="4"/>
    </row>
    <row r="18" spans="1:14" ht="16.5" customHeight="1">
      <c r="A18" s="174"/>
      <c r="B18" s="2">
        <v>2015</v>
      </c>
      <c r="C18" s="87">
        <v>0</v>
      </c>
      <c r="D18" s="87">
        <v>3</v>
      </c>
      <c r="E18" s="87">
        <v>5</v>
      </c>
      <c r="F18" s="87">
        <v>1200</v>
      </c>
      <c r="G18" s="87">
        <v>1016</v>
      </c>
      <c r="H18" s="87">
        <v>1535</v>
      </c>
      <c r="I18" s="87">
        <v>760</v>
      </c>
      <c r="J18" s="87">
        <v>683</v>
      </c>
      <c r="K18" s="88">
        <v>388</v>
      </c>
      <c r="L18" s="4"/>
      <c r="M18" s="4"/>
      <c r="N18" s="4"/>
    </row>
    <row r="19" spans="1:14" ht="16.5" customHeight="1" thickBot="1">
      <c r="A19" s="174"/>
      <c r="B19" s="75">
        <v>2016</v>
      </c>
      <c r="C19" s="73">
        <v>0</v>
      </c>
      <c r="D19" s="73">
        <v>1</v>
      </c>
      <c r="E19" s="73">
        <v>4</v>
      </c>
      <c r="F19" s="73">
        <v>767</v>
      </c>
      <c r="G19" s="73">
        <v>1028</v>
      </c>
      <c r="H19" s="73">
        <v>1275</v>
      </c>
      <c r="I19" s="73">
        <v>625</v>
      </c>
      <c r="J19" s="73">
        <v>634</v>
      </c>
      <c r="K19" s="74">
        <v>379</v>
      </c>
      <c r="L19" s="4"/>
      <c r="M19" s="4"/>
      <c r="N19" s="4"/>
    </row>
    <row r="20" spans="1:14" ht="16.5" customHeight="1" thickTop="1">
      <c r="A20" s="174" t="s">
        <v>18</v>
      </c>
      <c r="B20" s="76">
        <v>2012</v>
      </c>
      <c r="C20" s="147">
        <v>1</v>
      </c>
      <c r="D20" s="147">
        <v>74</v>
      </c>
      <c r="E20" s="147">
        <v>253</v>
      </c>
      <c r="F20" s="147">
        <v>1468</v>
      </c>
      <c r="G20" s="147">
        <v>1129</v>
      </c>
      <c r="H20" s="147">
        <v>1181</v>
      </c>
      <c r="I20" s="147">
        <v>802</v>
      </c>
      <c r="J20" s="147">
        <v>713</v>
      </c>
      <c r="K20" s="148">
        <v>254</v>
      </c>
      <c r="L20" s="4"/>
      <c r="M20" s="4"/>
      <c r="N20" s="4"/>
    </row>
    <row r="21" spans="1:14" ht="16.5" customHeight="1">
      <c r="A21" s="174"/>
      <c r="B21" s="47">
        <v>2013</v>
      </c>
      <c r="C21" s="105">
        <v>4</v>
      </c>
      <c r="D21" s="105">
        <v>57</v>
      </c>
      <c r="E21" s="105">
        <v>200</v>
      </c>
      <c r="F21" s="105">
        <v>1620</v>
      </c>
      <c r="G21" s="105">
        <v>1165</v>
      </c>
      <c r="H21" s="105">
        <v>1630</v>
      </c>
      <c r="I21" s="105">
        <v>794</v>
      </c>
      <c r="J21" s="105">
        <v>821</v>
      </c>
      <c r="K21" s="129">
        <v>227</v>
      </c>
      <c r="L21" s="4"/>
      <c r="M21" s="4"/>
      <c r="N21" s="4"/>
    </row>
    <row r="22" spans="1:14" ht="16.5" customHeight="1">
      <c r="A22" s="174"/>
      <c r="B22" s="47">
        <v>2014</v>
      </c>
      <c r="C22" s="105">
        <v>4</v>
      </c>
      <c r="D22" s="105">
        <v>64</v>
      </c>
      <c r="E22" s="105">
        <v>140</v>
      </c>
      <c r="F22" s="105">
        <v>1493</v>
      </c>
      <c r="G22" s="105">
        <v>1500</v>
      </c>
      <c r="H22" s="105">
        <v>1623</v>
      </c>
      <c r="I22" s="105">
        <v>765</v>
      </c>
      <c r="J22" s="105">
        <v>757</v>
      </c>
      <c r="K22" s="129">
        <v>235</v>
      </c>
      <c r="L22" s="4"/>
      <c r="M22" s="4"/>
      <c r="N22" s="4"/>
    </row>
    <row r="23" spans="1:14" ht="16.5" customHeight="1">
      <c r="A23" s="174"/>
      <c r="B23" s="47">
        <v>2015</v>
      </c>
      <c r="C23" s="105">
        <v>4</v>
      </c>
      <c r="D23" s="105">
        <v>31</v>
      </c>
      <c r="E23" s="105">
        <v>113</v>
      </c>
      <c r="F23" s="105">
        <v>1457</v>
      </c>
      <c r="G23" s="105">
        <v>1350</v>
      </c>
      <c r="H23" s="105">
        <v>1730</v>
      </c>
      <c r="I23" s="105">
        <v>707</v>
      </c>
      <c r="J23" s="105">
        <v>715</v>
      </c>
      <c r="K23" s="129">
        <v>227</v>
      </c>
      <c r="L23" s="4"/>
      <c r="M23" s="4"/>
      <c r="N23" s="4"/>
    </row>
    <row r="24" spans="1:14" ht="16.5" customHeight="1" thickBot="1">
      <c r="A24" s="175"/>
      <c r="B24" s="104">
        <v>2016</v>
      </c>
      <c r="C24" s="73">
        <v>3</v>
      </c>
      <c r="D24" s="73">
        <v>46</v>
      </c>
      <c r="E24" s="73">
        <v>70</v>
      </c>
      <c r="F24" s="73">
        <v>1188</v>
      </c>
      <c r="G24" s="73">
        <v>1578</v>
      </c>
      <c r="H24" s="73">
        <v>1349</v>
      </c>
      <c r="I24" s="73">
        <v>690</v>
      </c>
      <c r="J24" s="73">
        <v>683</v>
      </c>
      <c r="K24" s="74">
        <v>234</v>
      </c>
      <c r="L24" s="4"/>
      <c r="M24" s="4"/>
      <c r="N24" s="4"/>
    </row>
    <row r="25" spans="1:14" ht="16.5" customHeight="1" thickTop="1">
      <c r="A25" s="173" t="s">
        <v>14</v>
      </c>
      <c r="B25" s="62">
        <v>2012</v>
      </c>
      <c r="C25" s="159">
        <f>'7.KS PR o vedl. ag.(1)'!C5+'7.KS PR o vedl. ag.(1)'!C10+'7.KS PR o vedl. ag.(1)'!C15+'7.KS PR o vedl. ag.(1)'!C20+'8.KS PR o vedl. ag.(2)'!C5+'8.KS PR o vedl. ag.(2)'!C10+'8.KS PR o vedl. ag.(2)'!C15+'8.KS PR o vedl. ag.(2)'!C20</f>
        <v>11</v>
      </c>
      <c r="D25" s="159">
        <f>'7.KS PR o vedl. ag.(1)'!D5+'7.KS PR o vedl. ag.(1)'!D10+'7.KS PR o vedl. ag.(1)'!D15+'7.KS PR o vedl. ag.(1)'!D20+'8.KS PR o vedl. ag.(2)'!D5+'8.KS PR o vedl. ag.(2)'!D10+'8.KS PR o vedl. ag.(2)'!D15+'8.KS PR o vedl. ag.(2)'!D20</f>
        <v>163</v>
      </c>
      <c r="E25" s="159">
        <f>'7.KS PR o vedl. ag.(1)'!E5+'7.KS PR o vedl. ag.(1)'!E10+'7.KS PR o vedl. ag.(1)'!E15+'7.KS PR o vedl. ag.(1)'!E20+'8.KS PR o vedl. ag.(2)'!E5+'8.KS PR o vedl. ag.(2)'!E10+'8.KS PR o vedl. ag.(2)'!E15+'8.KS PR o vedl. ag.(2)'!E20</f>
        <v>637</v>
      </c>
      <c r="F25" s="159">
        <f>'7.KS PR o vedl. ag.(1)'!F5+'7.KS PR o vedl. ag.(1)'!F10+'7.KS PR o vedl. ag.(1)'!F15+'7.KS PR o vedl. ag.(1)'!F20+'8.KS PR o vedl. ag.(2)'!F5+'8.KS PR o vedl. ag.(2)'!F10+'8.KS PR o vedl. ag.(2)'!F15+'8.KS PR o vedl. ag.(2)'!F20</f>
        <v>18554</v>
      </c>
      <c r="G25" s="159">
        <f>'7.KS PR o vedl. ag.(1)'!G5+'7.KS PR o vedl. ag.(1)'!G10+'7.KS PR o vedl. ag.(1)'!G15+'7.KS PR o vedl. ag.(1)'!G20+'8.KS PR o vedl. ag.(2)'!G5+'8.KS PR o vedl. ag.(2)'!G10+'8.KS PR o vedl. ag.(2)'!G15+'8.KS PR o vedl. ag.(2)'!G20</f>
        <v>8606</v>
      </c>
      <c r="H25" s="159">
        <f>'7.KS PR o vedl. ag.(1)'!H5+'7.KS PR o vedl. ag.(1)'!H10+'7.KS PR o vedl. ag.(1)'!H15+'7.KS PR o vedl. ag.(1)'!H20+'8.KS PR o vedl. ag.(2)'!H5+'8.KS PR o vedl. ag.(2)'!H10+'8.KS PR o vedl. ag.(2)'!H15+'8.KS PR o vedl. ag.(2)'!H20</f>
        <v>17715</v>
      </c>
      <c r="I25" s="159">
        <f>'7.KS PR o vedl. ag.(1)'!I5+'7.KS PR o vedl. ag.(1)'!I10+'7.KS PR o vedl. ag.(1)'!I15+'7.KS PR o vedl. ag.(1)'!I20+'8.KS PR o vedl. ag.(2)'!I5+'8.KS PR o vedl. ag.(2)'!I10+'8.KS PR o vedl. ag.(2)'!I15+'8.KS PR o vedl. ag.(2)'!I20</f>
        <v>6014</v>
      </c>
      <c r="J25" s="159">
        <f>'7.KS PR o vedl. ag.(1)'!J5+'7.KS PR o vedl. ag.(1)'!J10+'7.KS PR o vedl. ag.(1)'!J15+'7.KS PR o vedl. ag.(1)'!J20+'8.KS PR o vedl. ag.(2)'!J5+'8.KS PR o vedl. ag.(2)'!J10+'8.KS PR o vedl. ag.(2)'!J15+'8.KS PR o vedl. ag.(2)'!J20</f>
        <v>5609</v>
      </c>
      <c r="K25" s="160">
        <f>'7.KS PR o vedl. ag.(1)'!K5+'7.KS PR o vedl. ag.(1)'!K10+'7.KS PR o vedl. ag.(1)'!K15+'7.KS PR o vedl. ag.(1)'!K20+'8.KS PR o vedl. ag.(2)'!K5+'8.KS PR o vedl. ag.(2)'!K10+'8.KS PR o vedl. ag.(2)'!K15+'8.KS PR o vedl. ag.(2)'!K20</f>
        <v>2695</v>
      </c>
      <c r="L25" s="4"/>
      <c r="M25" s="4"/>
      <c r="N25" s="4"/>
    </row>
    <row r="26" spans="1:14" ht="16.5" customHeight="1">
      <c r="A26" s="174"/>
      <c r="B26" s="16">
        <v>2013</v>
      </c>
      <c r="C26" s="161">
        <f>'7.KS PR o vedl. ag.(1)'!C6+'7.KS PR o vedl. ag.(1)'!C11+'7.KS PR o vedl. ag.(1)'!C16+'7.KS PR o vedl. ag.(1)'!C21+'8.KS PR o vedl. ag.(2)'!C6+'8.KS PR o vedl. ag.(2)'!C11+'8.KS PR o vedl. ag.(2)'!C16+'8.KS PR o vedl. ag.(2)'!C21</f>
        <v>20</v>
      </c>
      <c r="D26" s="161">
        <f>'7.KS PR o vedl. ag.(1)'!D6+'7.KS PR o vedl. ag.(1)'!D11+'7.KS PR o vedl. ag.(1)'!D16+'7.KS PR o vedl. ag.(1)'!D21+'8.KS PR o vedl. ag.(2)'!D6+'8.KS PR o vedl. ag.(2)'!D11+'8.KS PR o vedl. ag.(2)'!D16+'8.KS PR o vedl. ag.(2)'!D21</f>
        <v>157</v>
      </c>
      <c r="E26" s="161">
        <f>'7.KS PR o vedl. ag.(1)'!E6+'7.KS PR o vedl. ag.(1)'!E11+'7.KS PR o vedl. ag.(1)'!E16+'7.KS PR o vedl. ag.(1)'!E21+'8.KS PR o vedl. ag.(2)'!E6+'8.KS PR o vedl. ag.(2)'!E11+'8.KS PR o vedl. ag.(2)'!E16+'8.KS PR o vedl. ag.(2)'!E21</f>
        <v>500</v>
      </c>
      <c r="F26" s="161">
        <f>'7.KS PR o vedl. ag.(1)'!F6+'7.KS PR o vedl. ag.(1)'!F11+'7.KS PR o vedl. ag.(1)'!F16+'7.KS PR o vedl. ag.(1)'!F21+'8.KS PR o vedl. ag.(2)'!F6+'8.KS PR o vedl. ag.(2)'!F11+'8.KS PR o vedl. ag.(2)'!F16+'8.KS PR o vedl. ag.(2)'!F21</f>
        <v>11092</v>
      </c>
      <c r="G26" s="161">
        <f>'7.KS PR o vedl. ag.(1)'!G6+'7.KS PR o vedl. ag.(1)'!G11+'7.KS PR o vedl. ag.(1)'!G16+'7.KS PR o vedl. ag.(1)'!G21+'8.KS PR o vedl. ag.(2)'!G6+'8.KS PR o vedl. ag.(2)'!G11+'8.KS PR o vedl. ag.(2)'!G16+'8.KS PR o vedl. ag.(2)'!G21</f>
        <v>9356</v>
      </c>
      <c r="H26" s="161">
        <f>'7.KS PR o vedl. ag.(1)'!H6+'7.KS PR o vedl. ag.(1)'!H11+'7.KS PR o vedl. ag.(1)'!H16+'7.KS PR o vedl. ag.(1)'!H21+'8.KS PR o vedl. ag.(2)'!H6+'8.KS PR o vedl. ag.(2)'!H11+'8.KS PR o vedl. ag.(2)'!H16+'8.KS PR o vedl. ag.(2)'!H21</f>
        <v>19445</v>
      </c>
      <c r="I26" s="161">
        <f>'7.KS PR o vedl. ag.(1)'!I6+'7.KS PR o vedl. ag.(1)'!I11+'7.KS PR o vedl. ag.(1)'!I16+'7.KS PR o vedl. ag.(1)'!I21+'8.KS PR o vedl. ag.(2)'!I6+'8.KS PR o vedl. ag.(2)'!I11+'8.KS PR o vedl. ag.(2)'!I16+'8.KS PR o vedl. ag.(2)'!I21</f>
        <v>6265</v>
      </c>
      <c r="J26" s="161">
        <f>'7.KS PR o vedl. ag.(1)'!J6+'7.KS PR o vedl. ag.(1)'!J11+'7.KS PR o vedl. ag.(1)'!J16+'7.KS PR o vedl. ag.(1)'!J21+'8.KS PR o vedl. ag.(2)'!J6+'8.KS PR o vedl. ag.(2)'!J11+'8.KS PR o vedl. ag.(2)'!J16+'8.KS PR o vedl. ag.(2)'!J21</f>
        <v>5958</v>
      </c>
      <c r="K26" s="162">
        <f>'7.KS PR o vedl. ag.(1)'!K6+'7.KS PR o vedl. ag.(1)'!K11+'7.KS PR o vedl. ag.(1)'!K16+'7.KS PR o vedl. ag.(1)'!K21+'8.KS PR o vedl. ag.(2)'!K6+'8.KS PR o vedl. ag.(2)'!K11+'8.KS PR o vedl. ag.(2)'!K16+'8.KS PR o vedl. ag.(2)'!K21</f>
        <v>3002</v>
      </c>
      <c r="L26" s="4"/>
      <c r="M26" s="4"/>
      <c r="N26" s="4"/>
    </row>
    <row r="27" spans="1:14" ht="16.5" customHeight="1">
      <c r="A27" s="174"/>
      <c r="B27" s="16">
        <v>2014</v>
      </c>
      <c r="C27" s="161">
        <f>'7.KS PR o vedl. ag.(1)'!C7+'7.KS PR o vedl. ag.(1)'!C12+'7.KS PR o vedl. ag.(1)'!C17+'7.KS PR o vedl. ag.(1)'!C22+'8.KS PR o vedl. ag.(2)'!C7+'8.KS PR o vedl. ag.(2)'!C12+'8.KS PR o vedl. ag.(2)'!C17+'8.KS PR o vedl. ag.(2)'!C22</f>
        <v>14</v>
      </c>
      <c r="D27" s="161">
        <f>'7.KS PR o vedl. ag.(1)'!D7+'7.KS PR o vedl. ag.(1)'!D12+'7.KS PR o vedl. ag.(1)'!D17+'7.KS PR o vedl. ag.(1)'!D22+'8.KS PR o vedl. ag.(2)'!D7+'8.KS PR o vedl. ag.(2)'!D12+'8.KS PR o vedl. ag.(2)'!D17+'8.KS PR o vedl. ag.(2)'!D22</f>
        <v>130</v>
      </c>
      <c r="E27" s="161">
        <f>'7.KS PR o vedl. ag.(1)'!E7+'7.KS PR o vedl. ag.(1)'!E12+'7.KS PR o vedl. ag.(1)'!E17+'7.KS PR o vedl. ag.(1)'!E22+'8.KS PR o vedl. ag.(2)'!E7+'8.KS PR o vedl. ag.(2)'!E12+'8.KS PR o vedl. ag.(2)'!E17+'8.KS PR o vedl. ag.(2)'!E22</f>
        <v>384</v>
      </c>
      <c r="F27" s="161">
        <f>'7.KS PR o vedl. ag.(1)'!F7+'7.KS PR o vedl. ag.(1)'!F12+'7.KS PR o vedl. ag.(1)'!F17+'7.KS PR o vedl. ag.(1)'!F22+'8.KS PR o vedl. ag.(2)'!F7+'8.KS PR o vedl. ag.(2)'!F12+'8.KS PR o vedl. ag.(2)'!F17+'8.KS PR o vedl. ag.(2)'!F22</f>
        <v>11258</v>
      </c>
      <c r="G27" s="161">
        <f>'7.KS PR o vedl. ag.(1)'!G7+'7.KS PR o vedl. ag.(1)'!G12+'7.KS PR o vedl. ag.(1)'!G17+'7.KS PR o vedl. ag.(1)'!G22+'8.KS PR o vedl. ag.(2)'!G7+'8.KS PR o vedl. ag.(2)'!G12+'8.KS PR o vedl. ag.(2)'!G17+'8.KS PR o vedl. ag.(2)'!G22</f>
        <v>14159</v>
      </c>
      <c r="H27" s="161">
        <f>'7.KS PR o vedl. ag.(1)'!H7+'7.KS PR o vedl. ag.(1)'!H12+'7.KS PR o vedl. ag.(1)'!H17+'7.KS PR o vedl. ag.(1)'!H22+'8.KS PR o vedl. ag.(2)'!H7+'8.KS PR o vedl. ag.(2)'!H12+'8.KS PR o vedl. ag.(2)'!H17+'8.KS PR o vedl. ag.(2)'!H22</f>
        <v>15649</v>
      </c>
      <c r="I27" s="161">
        <f>'7.KS PR o vedl. ag.(1)'!I7+'7.KS PR o vedl. ag.(1)'!I12+'7.KS PR o vedl. ag.(1)'!I17+'7.KS PR o vedl. ag.(1)'!I22+'8.KS PR o vedl. ag.(2)'!I7+'8.KS PR o vedl. ag.(2)'!I12+'8.KS PR o vedl. ag.(2)'!I17+'8.KS PR o vedl. ag.(2)'!I22</f>
        <v>8634</v>
      </c>
      <c r="J27" s="161">
        <f>'7.KS PR o vedl. ag.(1)'!J7+'7.KS PR o vedl. ag.(1)'!J12+'7.KS PR o vedl. ag.(1)'!J17+'7.KS PR o vedl. ag.(1)'!J22+'8.KS PR o vedl. ag.(2)'!J7+'8.KS PR o vedl. ag.(2)'!J12+'8.KS PR o vedl. ag.(2)'!J17+'8.KS PR o vedl. ag.(2)'!J22</f>
        <v>8059</v>
      </c>
      <c r="K27" s="162">
        <f>'7.KS PR o vedl. ag.(1)'!K7+'7.KS PR o vedl. ag.(1)'!K12+'7.KS PR o vedl. ag.(1)'!K17+'7.KS PR o vedl. ag.(1)'!K22+'8.KS PR o vedl. ag.(2)'!K7+'8.KS PR o vedl. ag.(2)'!K12+'8.KS PR o vedl. ag.(2)'!K17+'8.KS PR o vedl. ag.(2)'!K22</f>
        <v>3577</v>
      </c>
      <c r="L27" s="4"/>
      <c r="M27" s="4"/>
      <c r="N27" s="4"/>
    </row>
    <row r="28" spans="1:14" ht="16.5" customHeight="1">
      <c r="A28" s="174"/>
      <c r="B28" s="16">
        <v>2015</v>
      </c>
      <c r="C28" s="161">
        <f>'7.KS PR o vedl. ag.(1)'!C8+'7.KS PR o vedl. ag.(1)'!C13+'7.KS PR o vedl. ag.(1)'!C18+'7.KS PR o vedl. ag.(1)'!C23+'8.KS PR o vedl. ag.(2)'!C8+'8.KS PR o vedl. ag.(2)'!C13+'8.KS PR o vedl. ag.(2)'!C18+'8.KS PR o vedl. ag.(2)'!C23</f>
        <v>10</v>
      </c>
      <c r="D28" s="161">
        <f>'7.KS PR o vedl. ag.(1)'!D8+'7.KS PR o vedl. ag.(1)'!D13+'7.KS PR o vedl. ag.(1)'!D18+'7.KS PR o vedl. ag.(1)'!D23+'8.KS PR o vedl. ag.(2)'!D8+'8.KS PR o vedl. ag.(2)'!D13+'8.KS PR o vedl. ag.(2)'!D18+'8.KS PR o vedl. ag.(2)'!D23</f>
        <v>86</v>
      </c>
      <c r="E28" s="161">
        <f>'7.KS PR o vedl. ag.(1)'!E8+'7.KS PR o vedl. ag.(1)'!E13+'7.KS PR o vedl. ag.(1)'!E18+'7.KS PR o vedl. ag.(1)'!E23+'8.KS PR o vedl. ag.(2)'!E8+'8.KS PR o vedl. ag.(2)'!E13+'8.KS PR o vedl. ag.(2)'!E18+'8.KS PR o vedl. ag.(2)'!E23</f>
        <v>308</v>
      </c>
      <c r="F28" s="161">
        <f>'7.KS PR o vedl. ag.(1)'!F8+'7.KS PR o vedl. ag.(1)'!F13+'7.KS PR o vedl. ag.(1)'!F18+'7.KS PR o vedl. ag.(1)'!F23+'8.KS PR o vedl. ag.(2)'!F8+'8.KS PR o vedl. ag.(2)'!F13+'8.KS PR o vedl. ag.(2)'!F18+'8.KS PR o vedl. ag.(2)'!F23</f>
        <v>10586</v>
      </c>
      <c r="G28" s="161">
        <f>'7.KS PR o vedl. ag.(1)'!G8+'7.KS PR o vedl. ag.(1)'!G13+'7.KS PR o vedl. ag.(1)'!G18+'7.KS PR o vedl. ag.(1)'!G23+'8.KS PR o vedl. ag.(2)'!G8+'8.KS PR o vedl. ag.(2)'!G13+'8.KS PR o vedl. ag.(2)'!G18+'8.KS PR o vedl. ag.(2)'!G23</f>
        <v>13188</v>
      </c>
      <c r="H28" s="161">
        <f>'7.KS PR o vedl. ag.(1)'!H8+'7.KS PR o vedl. ag.(1)'!H13+'7.KS PR o vedl. ag.(1)'!H18+'7.KS PR o vedl. ag.(1)'!H23+'8.KS PR o vedl. ag.(2)'!H8+'8.KS PR o vedl. ag.(2)'!H13+'8.KS PR o vedl. ag.(2)'!H18+'8.KS PR o vedl. ag.(2)'!H23</f>
        <v>13546</v>
      </c>
      <c r="I28" s="161">
        <f>'7.KS PR o vedl. ag.(1)'!I8+'7.KS PR o vedl. ag.(1)'!I13+'7.KS PR o vedl. ag.(1)'!I18+'7.KS PR o vedl. ag.(1)'!I23+'8.KS PR o vedl. ag.(2)'!I8+'8.KS PR o vedl. ag.(2)'!I13+'8.KS PR o vedl. ag.(2)'!I18+'8.KS PR o vedl. ag.(2)'!I23</f>
        <v>7517</v>
      </c>
      <c r="J28" s="161">
        <f>'7.KS PR o vedl. ag.(1)'!J8+'7.KS PR o vedl. ag.(1)'!J13+'7.KS PR o vedl. ag.(1)'!J18+'7.KS PR o vedl. ag.(1)'!J23+'8.KS PR o vedl. ag.(2)'!J8+'8.KS PR o vedl. ag.(2)'!J13+'8.KS PR o vedl. ag.(2)'!J18+'8.KS PR o vedl. ag.(2)'!J23</f>
        <v>7478</v>
      </c>
      <c r="K28" s="162">
        <f>'7.KS PR o vedl. ag.(1)'!K8+'7.KS PR o vedl. ag.(1)'!K13+'7.KS PR o vedl. ag.(1)'!K18+'7.KS PR o vedl. ag.(1)'!K23+'8.KS PR o vedl. ag.(2)'!K8+'8.KS PR o vedl. ag.(2)'!K13+'8.KS PR o vedl. ag.(2)'!K18+'8.KS PR o vedl. ag.(2)'!K23</f>
        <v>3616</v>
      </c>
      <c r="L28" s="4"/>
      <c r="M28" s="4"/>
      <c r="N28" s="4"/>
    </row>
    <row r="29" spans="1:14" ht="16.5" customHeight="1" thickBot="1">
      <c r="A29" s="175"/>
      <c r="B29" s="122">
        <v>2016</v>
      </c>
      <c r="C29" s="123">
        <f>'7.KS PR o vedl. ag.(1)'!C29</f>
        <v>6</v>
      </c>
      <c r="D29" s="123">
        <f>'7.KS PR o vedl. ag.(1)'!D29</f>
        <v>78</v>
      </c>
      <c r="E29" s="123">
        <f>'7.KS PR o vedl. ag.(1)'!E29</f>
        <v>236</v>
      </c>
      <c r="F29" s="123">
        <f>'7.KS PR o vedl. ag.(1)'!F29</f>
        <v>8701</v>
      </c>
      <c r="G29" s="123">
        <f>'7.KS PR o vedl. ag.(1)'!G29</f>
        <v>10044</v>
      </c>
      <c r="H29" s="123">
        <f>'7.KS PR o vedl. ag.(1)'!H29</f>
        <v>12345</v>
      </c>
      <c r="I29" s="123">
        <f>'7.KS PR o vedl. ag.(1)'!I29</f>
        <v>5895</v>
      </c>
      <c r="J29" s="123">
        <f>'7.KS PR o vedl. ag.(1)'!J29</f>
        <v>6581</v>
      </c>
      <c r="K29" s="123">
        <f>'7.KS PR o vedl. ag.(1)'!K29</f>
        <v>2967</v>
      </c>
      <c r="L29" s="4"/>
      <c r="M29" s="4"/>
      <c r="N29" s="4"/>
    </row>
    <row r="30" spans="1:14" ht="16.5" customHeight="1" thickTop="1">
      <c r="A30" s="3"/>
      <c r="B30" s="186" t="s">
        <v>54</v>
      </c>
      <c r="C30" s="186"/>
      <c r="D30" s="186"/>
      <c r="E30" s="186"/>
      <c r="L30" s="6"/>
      <c r="M30" s="6"/>
      <c r="N30" s="6"/>
    </row>
    <row r="31" spans="6:14" ht="12.75">
      <c r="F31" s="12"/>
      <c r="G31" s="12"/>
      <c r="H31" s="12"/>
      <c r="I31" s="12"/>
      <c r="J31" s="12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</sheetData>
  <sheetProtection/>
  <mergeCells count="13">
    <mergeCell ref="A1:K1"/>
    <mergeCell ref="A25:A29"/>
    <mergeCell ref="A5:A9"/>
    <mergeCell ref="A10:A14"/>
    <mergeCell ref="A15:A19"/>
    <mergeCell ref="A20:A24"/>
    <mergeCell ref="A2:A4"/>
    <mergeCell ref="B30:E30"/>
    <mergeCell ref="B2:B4"/>
    <mergeCell ref="C2:K2"/>
    <mergeCell ref="C3:E3"/>
    <mergeCell ref="F3:H3"/>
    <mergeCell ref="I3:K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8:Q34"/>
  <sheetViews>
    <sheetView showGridLines="0" zoomScaleSheetLayoutView="100" zoomScalePageLayoutView="0" workbookViewId="0" topLeftCell="A1">
      <selection activeCell="Q31" sqref="Q31"/>
    </sheetView>
  </sheetViews>
  <sheetFormatPr defaultColWidth="9.140625" defaultRowHeight="12.75"/>
  <cols>
    <col min="1" max="1" width="13.140625" style="0" customWidth="1"/>
    <col min="2" max="16" width="7.28125" style="0" customWidth="1"/>
  </cols>
  <sheetData>
    <row r="1" ht="18" customHeight="1"/>
    <row r="28" spans="1:15" ht="25.5" customHeight="1" thickBot="1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</row>
    <row r="29" spans="1:17" ht="15.75" customHeight="1" thickBot="1">
      <c r="A29" s="31" t="s">
        <v>2</v>
      </c>
      <c r="B29" s="31">
        <v>2001</v>
      </c>
      <c r="C29" s="31">
        <v>2002</v>
      </c>
      <c r="D29" s="31">
        <v>2003</v>
      </c>
      <c r="E29" s="31">
        <v>2004</v>
      </c>
      <c r="F29" s="31">
        <v>2005</v>
      </c>
      <c r="G29" s="31">
        <v>2006</v>
      </c>
      <c r="H29" s="31">
        <v>2007</v>
      </c>
      <c r="I29" s="31">
        <v>2008</v>
      </c>
      <c r="J29" s="31">
        <v>2009</v>
      </c>
      <c r="K29" s="31">
        <v>2010</v>
      </c>
      <c r="L29" s="31">
        <v>2011</v>
      </c>
      <c r="M29" s="31">
        <v>2012</v>
      </c>
      <c r="N29" s="31">
        <v>2013</v>
      </c>
      <c r="O29" s="31">
        <v>2014</v>
      </c>
      <c r="P29" s="31">
        <v>2015</v>
      </c>
      <c r="Q29" s="31">
        <v>2016</v>
      </c>
    </row>
    <row r="30" spans="1:17" ht="14.25" customHeight="1" thickBot="1">
      <c r="A30" s="32" t="s">
        <v>28</v>
      </c>
      <c r="B30" s="27">
        <v>105.9</v>
      </c>
      <c r="C30" s="27">
        <v>99.89</v>
      </c>
      <c r="D30" s="27">
        <v>93.2</v>
      </c>
      <c r="E30" s="28">
        <v>103.98</v>
      </c>
      <c r="F30" s="29">
        <f>F31+F32</f>
        <v>100.56</v>
      </c>
      <c r="G30" s="29">
        <v>93.61</v>
      </c>
      <c r="H30" s="29">
        <v>103.06</v>
      </c>
      <c r="I30" s="29">
        <v>100.48</v>
      </c>
      <c r="J30" s="29">
        <v>107.3</v>
      </c>
      <c r="K30" s="28">
        <v>112.02</v>
      </c>
      <c r="L30" s="40">
        <v>104.93</v>
      </c>
      <c r="M30" s="40">
        <v>137.95</v>
      </c>
      <c r="N30" s="40">
        <v>142.76</v>
      </c>
      <c r="O30" s="40">
        <v>137.31</v>
      </c>
      <c r="P30" s="40">
        <v>236.3</v>
      </c>
      <c r="Q30" s="40">
        <f>Q31+Q32</f>
        <v>105.21000000000001</v>
      </c>
    </row>
    <row r="31" spans="1:17" ht="15.75" customHeight="1" thickBot="1">
      <c r="A31" s="32" t="s">
        <v>29</v>
      </c>
      <c r="B31" s="27">
        <v>105.82</v>
      </c>
      <c r="C31" s="27">
        <v>99.82</v>
      </c>
      <c r="D31" s="27">
        <v>93.15</v>
      </c>
      <c r="E31" s="28">
        <v>103.88</v>
      </c>
      <c r="F31" s="28">
        <v>100.47</v>
      </c>
      <c r="G31" s="28">
        <v>93.54</v>
      </c>
      <c r="H31" s="28">
        <v>103</v>
      </c>
      <c r="I31" s="28">
        <v>100.43</v>
      </c>
      <c r="J31" s="28">
        <v>107.26</v>
      </c>
      <c r="K31" s="28">
        <v>112</v>
      </c>
      <c r="L31" s="40">
        <v>104.91</v>
      </c>
      <c r="M31" s="40">
        <v>137.92</v>
      </c>
      <c r="N31" s="40">
        <v>142.64</v>
      </c>
      <c r="O31" s="40">
        <v>137.2</v>
      </c>
      <c r="P31" s="40">
        <v>236.21</v>
      </c>
      <c r="Q31" s="40">
        <f>ROUND((105153/1000),2)</f>
        <v>105.15</v>
      </c>
    </row>
    <row r="32" spans="1:17" ht="15.75" customHeight="1" thickBot="1">
      <c r="A32" s="32" t="s">
        <v>30</v>
      </c>
      <c r="B32" s="27">
        <v>0.08</v>
      </c>
      <c r="C32" s="27">
        <v>0.07</v>
      </c>
      <c r="D32" s="27">
        <v>0.05</v>
      </c>
      <c r="E32" s="30">
        <v>0.1</v>
      </c>
      <c r="F32" s="30">
        <v>0.09</v>
      </c>
      <c r="G32" s="30">
        <v>0.07</v>
      </c>
      <c r="H32" s="30">
        <v>0.06</v>
      </c>
      <c r="I32" s="30">
        <v>0.05</v>
      </c>
      <c r="J32" s="30">
        <v>0.04</v>
      </c>
      <c r="K32" s="30">
        <v>0.02</v>
      </c>
      <c r="L32" s="41">
        <v>0.02</v>
      </c>
      <c r="M32" s="41">
        <v>0.03</v>
      </c>
      <c r="N32" s="41">
        <v>0.12</v>
      </c>
      <c r="O32" s="41">
        <v>0.11</v>
      </c>
      <c r="P32" s="41">
        <v>0.09</v>
      </c>
      <c r="Q32" s="41">
        <f>ROUND((64/1000),2)</f>
        <v>0.06</v>
      </c>
    </row>
    <row r="34" spans="6:7" ht="15.75">
      <c r="F34" s="187"/>
      <c r="G34" s="187"/>
    </row>
  </sheetData>
  <sheetProtection/>
  <mergeCells count="2">
    <mergeCell ref="F34:G34"/>
    <mergeCell ref="A28:O2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9:Q36"/>
  <sheetViews>
    <sheetView showGridLines="0" zoomScaleSheetLayoutView="100" zoomScalePageLayoutView="0" workbookViewId="0" topLeftCell="A1">
      <selection activeCell="V40" sqref="V40"/>
    </sheetView>
  </sheetViews>
  <sheetFormatPr defaultColWidth="9.140625" defaultRowHeight="12.75"/>
  <cols>
    <col min="1" max="1" width="12.7109375" style="0" customWidth="1"/>
    <col min="2" max="16" width="7.28125" style="0" customWidth="1"/>
  </cols>
  <sheetData>
    <row r="1" ht="18" customHeight="1"/>
    <row r="29" spans="1:16" ht="12.75" customHeight="1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</row>
    <row r="30" spans="1:16" ht="14.25" customHeight="1" thickBo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7" ht="15.75" customHeight="1" thickBot="1">
      <c r="A31" s="33" t="s">
        <v>2</v>
      </c>
      <c r="B31" s="33">
        <v>2001</v>
      </c>
      <c r="C31" s="33">
        <v>2002</v>
      </c>
      <c r="D31" s="33">
        <v>2003</v>
      </c>
      <c r="E31" s="33">
        <v>2004</v>
      </c>
      <c r="F31" s="33">
        <v>2005</v>
      </c>
      <c r="G31" s="33">
        <v>2006</v>
      </c>
      <c r="H31" s="33">
        <v>2007</v>
      </c>
      <c r="I31" s="33">
        <v>2008</v>
      </c>
      <c r="J31" s="33">
        <v>2009</v>
      </c>
      <c r="K31" s="33">
        <v>2010</v>
      </c>
      <c r="L31" s="33">
        <v>2011</v>
      </c>
      <c r="M31" s="33">
        <v>2012</v>
      </c>
      <c r="N31" s="33">
        <v>2013</v>
      </c>
      <c r="O31" s="33">
        <v>2014</v>
      </c>
      <c r="P31" s="33">
        <v>2015</v>
      </c>
      <c r="Q31" s="33">
        <v>2016</v>
      </c>
    </row>
    <row r="32" spans="1:17" ht="15.75" customHeight="1" thickBot="1">
      <c r="A32" s="33" t="s">
        <v>31</v>
      </c>
      <c r="B32" s="34">
        <v>33.53</v>
      </c>
      <c r="C32" s="34">
        <v>32.54</v>
      </c>
      <c r="D32" s="34">
        <v>32.47</v>
      </c>
      <c r="E32" s="34">
        <v>35.49</v>
      </c>
      <c r="F32" s="34">
        <v>38.41</v>
      </c>
      <c r="G32" s="34">
        <v>37.13</v>
      </c>
      <c r="H32" s="34">
        <v>36.01</v>
      </c>
      <c r="I32" s="34">
        <v>38.22</v>
      </c>
      <c r="J32" s="34">
        <v>40.07</v>
      </c>
      <c r="K32" s="34">
        <v>38.99</v>
      </c>
      <c r="L32" s="42">
        <v>47.06</v>
      </c>
      <c r="M32" s="42">
        <v>63.17</v>
      </c>
      <c r="N32" s="42">
        <v>43.47</v>
      </c>
      <c r="O32" s="42">
        <v>40.27</v>
      </c>
      <c r="P32" s="42">
        <v>36.42</v>
      </c>
      <c r="Q32" s="42">
        <f>34472/1000</f>
        <v>34.472</v>
      </c>
    </row>
    <row r="36" ht="15.75">
      <c r="H36" s="14"/>
    </row>
  </sheetData>
  <sheetProtection/>
  <mergeCells count="1">
    <mergeCell ref="A29:P2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1:Q33"/>
  <sheetViews>
    <sheetView showGridLines="0" zoomScaleSheetLayoutView="100" zoomScalePageLayoutView="0" workbookViewId="0" topLeftCell="A1">
      <selection activeCell="Y44" sqref="Y44"/>
    </sheetView>
  </sheetViews>
  <sheetFormatPr defaultColWidth="9.140625" defaultRowHeight="12.75"/>
  <cols>
    <col min="1" max="1" width="12.7109375" style="0" customWidth="1"/>
    <col min="2" max="16" width="7.28125" style="0" customWidth="1"/>
  </cols>
  <sheetData>
    <row r="30" ht="10.5" customHeight="1"/>
    <row r="31" ht="9" customHeight="1" thickBot="1">
      <c r="P31" s="4"/>
    </row>
    <row r="32" spans="1:17" ht="15.75" customHeight="1" thickBot="1">
      <c r="A32" s="33" t="s">
        <v>2</v>
      </c>
      <c r="B32" s="33">
        <v>2001</v>
      </c>
      <c r="C32" s="33">
        <v>2002</v>
      </c>
      <c r="D32" s="33">
        <v>2003</v>
      </c>
      <c r="E32" s="33">
        <v>2004</v>
      </c>
      <c r="F32" s="33">
        <v>2005</v>
      </c>
      <c r="G32" s="33">
        <v>2006</v>
      </c>
      <c r="H32" s="33">
        <v>2007</v>
      </c>
      <c r="I32" s="33">
        <v>2008</v>
      </c>
      <c r="J32" s="33">
        <v>2009</v>
      </c>
      <c r="K32" s="33">
        <v>2010</v>
      </c>
      <c r="L32" s="33">
        <v>2011</v>
      </c>
      <c r="M32" s="33">
        <v>2012</v>
      </c>
      <c r="N32" s="33">
        <v>2013</v>
      </c>
      <c r="O32" s="33">
        <v>2014</v>
      </c>
      <c r="P32" s="33">
        <v>2015</v>
      </c>
      <c r="Q32" s="33">
        <v>2016</v>
      </c>
    </row>
    <row r="33" spans="1:17" ht="15.75" customHeight="1" thickBot="1">
      <c r="A33" s="33" t="s">
        <v>31</v>
      </c>
      <c r="B33" s="35">
        <v>149.27</v>
      </c>
      <c r="C33" s="35">
        <v>142.79</v>
      </c>
      <c r="D33" s="35">
        <v>143.65</v>
      </c>
      <c r="E33" s="35">
        <v>135.28</v>
      </c>
      <c r="F33" s="35">
        <v>154.78</v>
      </c>
      <c r="G33" s="35">
        <v>149.87</v>
      </c>
      <c r="H33" s="35">
        <v>141.56</v>
      </c>
      <c r="I33" s="35">
        <v>148.83</v>
      </c>
      <c r="J33" s="35">
        <v>146.04</v>
      </c>
      <c r="K33" s="35">
        <v>156.48</v>
      </c>
      <c r="L33" s="42">
        <v>160.63</v>
      </c>
      <c r="M33" s="42">
        <v>160.83</v>
      </c>
      <c r="N33" s="42">
        <v>202.84</v>
      </c>
      <c r="O33" s="42">
        <v>205.75</v>
      </c>
      <c r="P33" s="42">
        <v>79.52</v>
      </c>
      <c r="Q33" s="42">
        <f>10700/1000</f>
        <v>10.7</v>
      </c>
    </row>
    <row r="34" ht="15" customHeight="1"/>
  </sheetData>
  <sheetProtection/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21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3.140625" style="0" customWidth="1"/>
    <col min="2" max="2" width="110.421875" style="0" customWidth="1"/>
  </cols>
  <sheetData>
    <row r="1" spans="1:2" ht="12.75">
      <c r="A1" s="165" t="s">
        <v>33</v>
      </c>
      <c r="B1" s="165"/>
    </row>
    <row r="2" spans="1:2" ht="12.75">
      <c r="A2" s="166"/>
      <c r="B2" s="166"/>
    </row>
    <row r="3" spans="1:2" ht="25.5">
      <c r="A3" s="17" t="s">
        <v>34</v>
      </c>
      <c r="B3" s="18" t="s">
        <v>35</v>
      </c>
    </row>
    <row r="4" spans="1:2" ht="12.75">
      <c r="A4" s="167"/>
      <c r="B4" s="167"/>
    </row>
    <row r="5" spans="1:2" ht="12.75">
      <c r="A5" s="17" t="s">
        <v>36</v>
      </c>
      <c r="B5" s="18" t="s">
        <v>37</v>
      </c>
    </row>
    <row r="6" spans="1:2" ht="12.75">
      <c r="A6" s="19"/>
      <c r="B6" s="20" t="s">
        <v>38</v>
      </c>
    </row>
    <row r="7" spans="1:2" ht="12.75">
      <c r="A7" s="19"/>
      <c r="B7" s="20" t="s">
        <v>39</v>
      </c>
    </row>
    <row r="8" spans="1:2" ht="12.75">
      <c r="A8" s="21"/>
      <c r="B8" s="20" t="s">
        <v>40</v>
      </c>
    </row>
    <row r="9" spans="1:2" ht="12.75">
      <c r="A9" s="21"/>
      <c r="B9" s="20" t="s">
        <v>56</v>
      </c>
    </row>
    <row r="10" spans="1:2" ht="12.75">
      <c r="A10" s="22"/>
      <c r="B10" s="20" t="s">
        <v>57</v>
      </c>
    </row>
    <row r="11" spans="1:2" ht="12.75">
      <c r="A11" s="21"/>
      <c r="B11" s="20" t="s">
        <v>58</v>
      </c>
    </row>
    <row r="12" spans="1:2" ht="12.75">
      <c r="A12" s="164"/>
      <c r="B12" s="164"/>
    </row>
    <row r="13" spans="1:2" ht="38.25">
      <c r="A13" s="23" t="s">
        <v>41</v>
      </c>
      <c r="B13" s="24" t="s">
        <v>42</v>
      </c>
    </row>
    <row r="14" spans="1:2" ht="12.75">
      <c r="A14" s="164"/>
      <c r="B14" s="164"/>
    </row>
    <row r="15" spans="1:2" ht="12.75">
      <c r="A15" s="23" t="s">
        <v>43</v>
      </c>
      <c r="B15" s="25" t="s">
        <v>48</v>
      </c>
    </row>
    <row r="16" spans="1:2" ht="12.75">
      <c r="A16" s="164"/>
      <c r="B16" s="164"/>
    </row>
    <row r="17" spans="1:2" ht="25.5">
      <c r="A17" s="23" t="s">
        <v>44</v>
      </c>
      <c r="B17" s="25" t="s">
        <v>49</v>
      </c>
    </row>
    <row r="18" spans="1:2" ht="12.75">
      <c r="A18" s="164"/>
      <c r="B18" s="164"/>
    </row>
    <row r="19" spans="1:2" ht="76.5">
      <c r="A19" s="23" t="s">
        <v>45</v>
      </c>
      <c r="B19" s="24" t="s">
        <v>46</v>
      </c>
    </row>
    <row r="20" spans="1:2" ht="12.75">
      <c r="A20" s="164"/>
      <c r="B20" s="164"/>
    </row>
    <row r="21" spans="1:2" ht="25.5">
      <c r="A21" s="23" t="s">
        <v>47</v>
      </c>
      <c r="B21" s="25" t="s">
        <v>59</v>
      </c>
    </row>
  </sheetData>
  <sheetProtection/>
  <mergeCells count="8">
    <mergeCell ref="A18:B18"/>
    <mergeCell ref="A20:B20"/>
    <mergeCell ref="A1:B1"/>
    <mergeCell ref="A2:B2"/>
    <mergeCell ref="A4:B4"/>
    <mergeCell ref="A12:B12"/>
    <mergeCell ref="A14:B14"/>
    <mergeCell ref="A16:B1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9"/>
  <sheetViews>
    <sheetView showGridLines="0" zoomScaleSheetLayoutView="100" zoomScalePageLayoutView="0" workbookViewId="0" topLeftCell="A1">
      <selection activeCell="J32" sqref="J32"/>
    </sheetView>
  </sheetViews>
  <sheetFormatPr defaultColWidth="9.140625" defaultRowHeight="12.75"/>
  <cols>
    <col min="2" max="2" width="7.7109375" style="0" customWidth="1"/>
    <col min="3" max="3" width="9.28125" style="0" bestFit="1" customWidth="1"/>
    <col min="10" max="10" width="9.28125" style="0" bestFit="1" customWidth="1"/>
    <col min="14" max="14" width="9.28125" style="0" bestFit="1" customWidth="1"/>
  </cols>
  <sheetData>
    <row r="1" spans="1:14" s="1" customFormat="1" ht="18" customHeight="1" thickBo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6.5" customHeight="1" thickTop="1">
      <c r="A2" s="176" t="s">
        <v>1</v>
      </c>
      <c r="B2" s="177" t="s">
        <v>2</v>
      </c>
      <c r="C2" s="168" t="s">
        <v>53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</row>
    <row r="3" spans="1:14" ht="16.5" customHeight="1">
      <c r="A3" s="174"/>
      <c r="B3" s="178"/>
      <c r="C3" s="170" t="s">
        <v>3</v>
      </c>
      <c r="D3" s="170"/>
      <c r="E3" s="170"/>
      <c r="F3" s="170" t="s">
        <v>4</v>
      </c>
      <c r="G3" s="170"/>
      <c r="H3" s="170"/>
      <c r="I3" s="170" t="s">
        <v>5</v>
      </c>
      <c r="J3" s="170"/>
      <c r="K3" s="170"/>
      <c r="L3" s="170" t="s">
        <v>6</v>
      </c>
      <c r="M3" s="170"/>
      <c r="N3" s="171"/>
    </row>
    <row r="4" spans="1:14" ht="16.5" customHeight="1" thickBot="1">
      <c r="A4" s="175"/>
      <c r="B4" s="179"/>
      <c r="C4" s="37" t="s">
        <v>7</v>
      </c>
      <c r="D4" s="37" t="s">
        <v>8</v>
      </c>
      <c r="E4" s="37" t="s">
        <v>9</v>
      </c>
      <c r="F4" s="37" t="s">
        <v>7</v>
      </c>
      <c r="G4" s="37" t="s">
        <v>8</v>
      </c>
      <c r="H4" s="37" t="s">
        <v>9</v>
      </c>
      <c r="I4" s="37" t="s">
        <v>7</v>
      </c>
      <c r="J4" s="37" t="s">
        <v>8</v>
      </c>
      <c r="K4" s="37" t="s">
        <v>9</v>
      </c>
      <c r="L4" s="37" t="s">
        <v>7</v>
      </c>
      <c r="M4" s="37" t="s">
        <v>8</v>
      </c>
      <c r="N4" s="38" t="s">
        <v>9</v>
      </c>
    </row>
    <row r="5" spans="1:14" ht="16.5" customHeight="1" thickTop="1">
      <c r="A5" s="173" t="s">
        <v>10</v>
      </c>
      <c r="B5" s="2">
        <v>2012</v>
      </c>
      <c r="C5" s="87">
        <v>20735</v>
      </c>
      <c r="D5" s="87">
        <v>20017</v>
      </c>
      <c r="E5" s="87">
        <v>30268</v>
      </c>
      <c r="F5" s="87">
        <v>7024</v>
      </c>
      <c r="G5" s="87">
        <v>5889</v>
      </c>
      <c r="H5" s="87">
        <v>4300</v>
      </c>
      <c r="I5" s="87">
        <v>27927</v>
      </c>
      <c r="J5" s="87">
        <v>25660</v>
      </c>
      <c r="K5" s="87">
        <v>17595</v>
      </c>
      <c r="L5" s="87">
        <v>114</v>
      </c>
      <c r="M5" s="87">
        <v>81</v>
      </c>
      <c r="N5" s="88">
        <v>122</v>
      </c>
    </row>
    <row r="6" spans="1:14" ht="16.5" customHeight="1">
      <c r="A6" s="174"/>
      <c r="B6" s="2">
        <v>2013</v>
      </c>
      <c r="C6" s="87">
        <v>27864</v>
      </c>
      <c r="D6" s="87">
        <v>23011</v>
      </c>
      <c r="E6" s="87">
        <v>35121</v>
      </c>
      <c r="F6" s="87">
        <v>5807</v>
      </c>
      <c r="G6" s="87">
        <v>5992</v>
      </c>
      <c r="H6" s="87">
        <v>4115</v>
      </c>
      <c r="I6" s="87">
        <v>50388</v>
      </c>
      <c r="J6" s="87">
        <v>41198</v>
      </c>
      <c r="K6" s="87">
        <v>26785</v>
      </c>
      <c r="L6" s="87">
        <v>117</v>
      </c>
      <c r="M6" s="87">
        <v>106</v>
      </c>
      <c r="N6" s="88">
        <v>133</v>
      </c>
    </row>
    <row r="7" spans="1:14" ht="16.5" customHeight="1">
      <c r="A7" s="174"/>
      <c r="B7" s="2">
        <v>2014</v>
      </c>
      <c r="C7" s="105">
        <v>28410</v>
      </c>
      <c r="D7" s="87">
        <v>27485</v>
      </c>
      <c r="E7" s="87">
        <v>36046</v>
      </c>
      <c r="F7" s="87">
        <v>6129</v>
      </c>
      <c r="G7" s="87">
        <v>5911</v>
      </c>
      <c r="H7" s="87">
        <v>4333</v>
      </c>
      <c r="I7" s="87">
        <v>32241</v>
      </c>
      <c r="J7" s="87">
        <v>41242</v>
      </c>
      <c r="K7" s="87">
        <v>17784</v>
      </c>
      <c r="L7" s="87">
        <v>139</v>
      </c>
      <c r="M7" s="87">
        <v>129</v>
      </c>
      <c r="N7" s="88">
        <v>143</v>
      </c>
    </row>
    <row r="8" spans="1:14" ht="16.5" customHeight="1">
      <c r="A8" s="174"/>
      <c r="B8" s="2">
        <v>2015</v>
      </c>
      <c r="C8" s="105">
        <v>43458</v>
      </c>
      <c r="D8" s="87">
        <v>34425</v>
      </c>
      <c r="E8" s="87">
        <v>45079</v>
      </c>
      <c r="F8" s="87">
        <v>5202</v>
      </c>
      <c r="G8" s="87">
        <v>5767</v>
      </c>
      <c r="H8" s="87">
        <v>3768</v>
      </c>
      <c r="I8" s="87">
        <v>0</v>
      </c>
      <c r="J8" s="87">
        <v>14987</v>
      </c>
      <c r="K8" s="87">
        <v>2797</v>
      </c>
      <c r="L8" s="87">
        <v>104</v>
      </c>
      <c r="M8" s="87">
        <v>105</v>
      </c>
      <c r="N8" s="88">
        <v>142</v>
      </c>
    </row>
    <row r="9" spans="1:14" ht="16.5" customHeight="1" thickBot="1">
      <c r="A9" s="174"/>
      <c r="B9" s="75">
        <v>2016</v>
      </c>
      <c r="C9" s="106">
        <v>16552</v>
      </c>
      <c r="D9" s="99">
        <v>28589</v>
      </c>
      <c r="E9" s="99">
        <v>33042</v>
      </c>
      <c r="F9" s="99">
        <v>4646</v>
      </c>
      <c r="G9" s="99">
        <v>4325</v>
      </c>
      <c r="H9" s="99">
        <v>4089</v>
      </c>
      <c r="I9" s="99">
        <v>0</v>
      </c>
      <c r="J9" s="99">
        <v>2639</v>
      </c>
      <c r="K9" s="99">
        <v>158</v>
      </c>
      <c r="L9" s="99">
        <f>0+110</f>
        <v>110</v>
      </c>
      <c r="M9" s="99">
        <f>0+117</f>
        <v>117</v>
      </c>
      <c r="N9" s="100">
        <f>0+135</f>
        <v>135</v>
      </c>
    </row>
    <row r="10" spans="1:14" ht="16.5" customHeight="1" thickTop="1">
      <c r="A10" s="174" t="s">
        <v>11</v>
      </c>
      <c r="B10" s="59">
        <v>2012</v>
      </c>
      <c r="C10" s="85">
        <v>15882</v>
      </c>
      <c r="D10" s="85">
        <v>13607</v>
      </c>
      <c r="E10" s="85">
        <v>12963</v>
      </c>
      <c r="F10" s="85">
        <v>6693</v>
      </c>
      <c r="G10" s="85">
        <v>5818</v>
      </c>
      <c r="H10" s="85">
        <v>3162</v>
      </c>
      <c r="I10" s="85">
        <v>20781</v>
      </c>
      <c r="J10" s="85">
        <v>19774</v>
      </c>
      <c r="K10" s="85">
        <v>7378</v>
      </c>
      <c r="L10" s="85">
        <v>66</v>
      </c>
      <c r="M10" s="85">
        <v>79</v>
      </c>
      <c r="N10" s="86">
        <v>477</v>
      </c>
    </row>
    <row r="11" spans="1:14" ht="16.5" customHeight="1">
      <c r="A11" s="174"/>
      <c r="B11" s="2">
        <v>2013</v>
      </c>
      <c r="C11" s="87">
        <v>16830</v>
      </c>
      <c r="D11" s="87">
        <v>11686</v>
      </c>
      <c r="E11" s="87">
        <v>18107</v>
      </c>
      <c r="F11" s="87">
        <v>4615</v>
      </c>
      <c r="G11" s="87">
        <v>5440</v>
      </c>
      <c r="H11" s="87">
        <v>2337</v>
      </c>
      <c r="I11" s="87">
        <v>23921</v>
      </c>
      <c r="J11" s="87">
        <v>21259</v>
      </c>
      <c r="K11" s="87">
        <v>10040</v>
      </c>
      <c r="L11" s="87">
        <v>60</v>
      </c>
      <c r="M11" s="87">
        <v>86</v>
      </c>
      <c r="N11" s="88">
        <v>451</v>
      </c>
    </row>
    <row r="12" spans="1:14" ht="16.5" customHeight="1">
      <c r="A12" s="174"/>
      <c r="B12" s="2">
        <v>2014</v>
      </c>
      <c r="C12" s="87">
        <v>18280</v>
      </c>
      <c r="D12" s="87">
        <v>14295</v>
      </c>
      <c r="E12" s="87">
        <v>22092</v>
      </c>
      <c r="F12" s="87">
        <v>4361</v>
      </c>
      <c r="G12" s="87">
        <v>4437</v>
      </c>
      <c r="H12" s="87">
        <v>2261</v>
      </c>
      <c r="I12" s="87">
        <v>22900</v>
      </c>
      <c r="J12" s="87">
        <v>24369</v>
      </c>
      <c r="K12" s="87">
        <v>8571</v>
      </c>
      <c r="L12" s="87">
        <v>82</v>
      </c>
      <c r="M12" s="87">
        <v>85</v>
      </c>
      <c r="N12" s="88">
        <v>448</v>
      </c>
    </row>
    <row r="13" spans="1:14" ht="16.5" customHeight="1">
      <c r="A13" s="174"/>
      <c r="B13" s="2">
        <v>2015</v>
      </c>
      <c r="C13" s="87">
        <v>26289</v>
      </c>
      <c r="D13" s="87">
        <v>20630</v>
      </c>
      <c r="E13" s="87">
        <v>27751</v>
      </c>
      <c r="F13" s="87">
        <v>4018</v>
      </c>
      <c r="G13" s="87">
        <v>4107</v>
      </c>
      <c r="H13" s="87">
        <v>2172</v>
      </c>
      <c r="I13" s="87">
        <v>0</v>
      </c>
      <c r="J13" s="87">
        <v>8156</v>
      </c>
      <c r="K13" s="87">
        <v>415</v>
      </c>
      <c r="L13" s="87">
        <v>70</v>
      </c>
      <c r="M13" s="87">
        <v>98</v>
      </c>
      <c r="N13" s="88">
        <v>420</v>
      </c>
    </row>
    <row r="14" spans="1:14" ht="16.5" customHeight="1" thickBot="1">
      <c r="A14" s="174"/>
      <c r="B14" s="75">
        <v>2016</v>
      </c>
      <c r="C14" s="101">
        <v>9949</v>
      </c>
      <c r="D14" s="101">
        <v>20074</v>
      </c>
      <c r="E14" s="101">
        <v>17626</v>
      </c>
      <c r="F14" s="101">
        <v>3759</v>
      </c>
      <c r="G14" s="101">
        <v>3501</v>
      </c>
      <c r="H14" s="101">
        <v>2430</v>
      </c>
      <c r="I14" s="99">
        <v>0</v>
      </c>
      <c r="J14" s="101">
        <v>386</v>
      </c>
      <c r="K14" s="101">
        <v>29</v>
      </c>
      <c r="L14" s="101">
        <v>69</v>
      </c>
      <c r="M14" s="101">
        <v>152</v>
      </c>
      <c r="N14" s="101">
        <v>337</v>
      </c>
    </row>
    <row r="15" spans="1:14" ht="16.5" customHeight="1" thickTop="1">
      <c r="A15" s="174" t="s">
        <v>12</v>
      </c>
      <c r="B15" s="59">
        <v>2012</v>
      </c>
      <c r="C15" s="85">
        <v>10872</v>
      </c>
      <c r="D15" s="85">
        <v>6359</v>
      </c>
      <c r="E15" s="85">
        <v>11187</v>
      </c>
      <c r="F15" s="85">
        <v>6822</v>
      </c>
      <c r="G15" s="85">
        <v>6071</v>
      </c>
      <c r="H15" s="85">
        <v>3254</v>
      </c>
      <c r="I15" s="85">
        <v>15007</v>
      </c>
      <c r="J15" s="85">
        <v>13798</v>
      </c>
      <c r="K15" s="85">
        <v>6701</v>
      </c>
      <c r="L15" s="85">
        <v>94</v>
      </c>
      <c r="M15" s="85">
        <v>78</v>
      </c>
      <c r="N15" s="86">
        <v>161</v>
      </c>
    </row>
    <row r="16" spans="1:14" ht="16.5" customHeight="1">
      <c r="A16" s="174"/>
      <c r="B16" s="2">
        <v>2013</v>
      </c>
      <c r="C16" s="87">
        <v>10188</v>
      </c>
      <c r="D16" s="87">
        <v>7828</v>
      </c>
      <c r="E16" s="87">
        <v>13547</v>
      </c>
      <c r="F16" s="87">
        <v>4583</v>
      </c>
      <c r="G16" s="87">
        <v>5460</v>
      </c>
      <c r="H16" s="87">
        <v>2377</v>
      </c>
      <c r="I16" s="87">
        <v>20605</v>
      </c>
      <c r="J16" s="87">
        <v>19466</v>
      </c>
      <c r="K16" s="87">
        <v>7840</v>
      </c>
      <c r="L16" s="87">
        <v>78</v>
      </c>
      <c r="M16" s="87">
        <v>98</v>
      </c>
      <c r="N16" s="88">
        <v>141</v>
      </c>
    </row>
    <row r="17" spans="1:14" ht="16.5" customHeight="1">
      <c r="A17" s="174"/>
      <c r="B17" s="2">
        <v>2014</v>
      </c>
      <c r="C17" s="87">
        <v>11223</v>
      </c>
      <c r="D17" s="87">
        <v>9834</v>
      </c>
      <c r="E17" s="87">
        <v>14936</v>
      </c>
      <c r="F17" s="87">
        <v>4242</v>
      </c>
      <c r="G17" s="87">
        <v>4364</v>
      </c>
      <c r="H17" s="87">
        <v>2255</v>
      </c>
      <c r="I17" s="87">
        <v>15244</v>
      </c>
      <c r="J17" s="87">
        <v>17335</v>
      </c>
      <c r="K17" s="87">
        <v>5749</v>
      </c>
      <c r="L17" s="87">
        <v>76</v>
      </c>
      <c r="M17" s="87">
        <v>108</v>
      </c>
      <c r="N17" s="88">
        <v>109</v>
      </c>
    </row>
    <row r="18" spans="1:14" ht="16.5" customHeight="1">
      <c r="A18" s="174"/>
      <c r="B18" s="2">
        <v>2015</v>
      </c>
      <c r="C18" s="87">
        <v>17757</v>
      </c>
      <c r="D18" s="87">
        <v>16723</v>
      </c>
      <c r="E18" s="87">
        <v>15970</v>
      </c>
      <c r="F18" s="87">
        <v>3598</v>
      </c>
      <c r="G18" s="87">
        <v>3809</v>
      </c>
      <c r="H18" s="87">
        <v>2044</v>
      </c>
      <c r="I18" s="87">
        <v>0</v>
      </c>
      <c r="J18" s="87">
        <v>5658</v>
      </c>
      <c r="K18" s="87">
        <v>91</v>
      </c>
      <c r="L18" s="87">
        <v>78</v>
      </c>
      <c r="M18" s="87">
        <v>61</v>
      </c>
      <c r="N18" s="88">
        <v>126</v>
      </c>
    </row>
    <row r="19" spans="1:14" ht="16.5" customHeight="1" thickBot="1">
      <c r="A19" s="174"/>
      <c r="B19" s="75">
        <v>2016</v>
      </c>
      <c r="C19" s="101">
        <v>7876</v>
      </c>
      <c r="D19" s="101">
        <v>14807</v>
      </c>
      <c r="E19" s="101">
        <v>9039</v>
      </c>
      <c r="F19" s="101">
        <v>3624</v>
      </c>
      <c r="G19" s="101">
        <v>3630</v>
      </c>
      <c r="H19" s="101">
        <v>2038</v>
      </c>
      <c r="I19" s="99">
        <v>1</v>
      </c>
      <c r="J19" s="101">
        <v>81</v>
      </c>
      <c r="K19" s="101">
        <v>11</v>
      </c>
      <c r="L19" s="101">
        <v>65</v>
      </c>
      <c r="M19" s="101">
        <v>79</v>
      </c>
      <c r="N19" s="101">
        <v>112</v>
      </c>
    </row>
    <row r="20" spans="1:14" ht="16.5" customHeight="1" thickTop="1">
      <c r="A20" s="174" t="s">
        <v>13</v>
      </c>
      <c r="B20" s="60">
        <v>2012</v>
      </c>
      <c r="C20" s="89">
        <v>17533</v>
      </c>
      <c r="D20" s="89">
        <v>12989</v>
      </c>
      <c r="E20" s="89">
        <v>10761</v>
      </c>
      <c r="F20" s="89">
        <v>7363</v>
      </c>
      <c r="G20" s="89">
        <v>7111</v>
      </c>
      <c r="H20" s="89">
        <v>2762</v>
      </c>
      <c r="I20" s="89">
        <v>20908</v>
      </c>
      <c r="J20" s="89">
        <v>16076</v>
      </c>
      <c r="K20" s="89">
        <v>13141</v>
      </c>
      <c r="L20" s="89">
        <v>77</v>
      </c>
      <c r="M20" s="89">
        <v>88</v>
      </c>
      <c r="N20" s="90">
        <v>383</v>
      </c>
    </row>
    <row r="21" spans="1:14" ht="16.5" customHeight="1">
      <c r="A21" s="174"/>
      <c r="B21" s="39">
        <v>2013</v>
      </c>
      <c r="C21" s="91">
        <v>12891</v>
      </c>
      <c r="D21" s="91">
        <v>9360</v>
      </c>
      <c r="E21" s="91">
        <v>14292</v>
      </c>
      <c r="F21" s="91">
        <v>5111</v>
      </c>
      <c r="G21" s="91">
        <v>5666</v>
      </c>
      <c r="H21" s="91">
        <v>2207</v>
      </c>
      <c r="I21" s="91">
        <v>25973</v>
      </c>
      <c r="J21" s="91">
        <v>17161</v>
      </c>
      <c r="K21" s="91">
        <v>21953</v>
      </c>
      <c r="L21" s="91">
        <v>76</v>
      </c>
      <c r="M21" s="91">
        <v>116</v>
      </c>
      <c r="N21" s="92">
        <v>343</v>
      </c>
    </row>
    <row r="22" spans="1:14" ht="16.5" customHeight="1">
      <c r="A22" s="174"/>
      <c r="B22" s="39">
        <v>2014</v>
      </c>
      <c r="C22" s="91">
        <v>11857</v>
      </c>
      <c r="D22" s="91">
        <v>9259</v>
      </c>
      <c r="E22" s="91">
        <v>16890</v>
      </c>
      <c r="F22" s="91">
        <v>4499</v>
      </c>
      <c r="G22" s="91">
        <v>4478</v>
      </c>
      <c r="H22" s="91">
        <v>2228</v>
      </c>
      <c r="I22" s="91">
        <v>23468</v>
      </c>
      <c r="J22" s="91">
        <v>23123</v>
      </c>
      <c r="K22" s="91">
        <v>22298</v>
      </c>
      <c r="L22" s="91">
        <v>61</v>
      </c>
      <c r="M22" s="91">
        <v>129</v>
      </c>
      <c r="N22" s="92">
        <v>275</v>
      </c>
    </row>
    <row r="23" spans="1:19" ht="16.5" customHeight="1">
      <c r="A23" s="174"/>
      <c r="B23" s="39">
        <v>2015</v>
      </c>
      <c r="C23" s="91">
        <v>26972</v>
      </c>
      <c r="D23" s="91">
        <v>19952</v>
      </c>
      <c r="E23" s="91">
        <v>23910</v>
      </c>
      <c r="F23" s="91">
        <v>4091</v>
      </c>
      <c r="G23" s="91">
        <v>4373</v>
      </c>
      <c r="H23" s="91">
        <v>1946</v>
      </c>
      <c r="I23" s="91">
        <v>0</v>
      </c>
      <c r="J23" s="91">
        <v>13701</v>
      </c>
      <c r="K23" s="91">
        <v>8597</v>
      </c>
      <c r="L23" s="91">
        <v>83</v>
      </c>
      <c r="M23" s="91">
        <v>203</v>
      </c>
      <c r="N23" s="92">
        <v>155</v>
      </c>
      <c r="S23" t="s">
        <v>50</v>
      </c>
    </row>
    <row r="24" spans="1:15" ht="16.5" customHeight="1" thickBot="1">
      <c r="A24" s="175"/>
      <c r="B24" s="104">
        <v>2016</v>
      </c>
      <c r="C24" s="101">
        <v>13363</v>
      </c>
      <c r="D24" s="101">
        <v>21784</v>
      </c>
      <c r="E24" s="101">
        <v>15489</v>
      </c>
      <c r="F24" s="101">
        <v>3918</v>
      </c>
      <c r="G24" s="101">
        <v>3962</v>
      </c>
      <c r="H24" s="101">
        <v>1902</v>
      </c>
      <c r="I24" s="99">
        <v>0</v>
      </c>
      <c r="J24" s="101">
        <v>5351</v>
      </c>
      <c r="K24" s="101">
        <v>3246</v>
      </c>
      <c r="L24" s="101">
        <v>67</v>
      </c>
      <c r="M24" s="101">
        <v>64</v>
      </c>
      <c r="N24" s="101">
        <v>158</v>
      </c>
      <c r="O24" s="4"/>
    </row>
    <row r="25" spans="1:14" ht="16.5" customHeight="1" thickTop="1">
      <c r="A25" s="173" t="s">
        <v>14</v>
      </c>
      <c r="B25" s="61">
        <v>2012</v>
      </c>
      <c r="C25" s="93">
        <v>137922</v>
      </c>
      <c r="D25" s="93">
        <v>106610</v>
      </c>
      <c r="E25" s="93">
        <v>128554</v>
      </c>
      <c r="F25" s="93">
        <v>63166</v>
      </c>
      <c r="G25" s="93">
        <v>57582</v>
      </c>
      <c r="H25" s="93">
        <v>29079</v>
      </c>
      <c r="I25" s="93">
        <v>175855</v>
      </c>
      <c r="J25" s="93">
        <v>160829</v>
      </c>
      <c r="K25" s="93">
        <v>77424</v>
      </c>
      <c r="L25" s="93">
        <v>661</v>
      </c>
      <c r="M25" s="93">
        <v>825</v>
      </c>
      <c r="N25" s="94">
        <v>1631</v>
      </c>
    </row>
    <row r="26" spans="1:14" ht="16.5" customHeight="1">
      <c r="A26" s="174"/>
      <c r="B26" s="45">
        <v>2013</v>
      </c>
      <c r="C26" s="95">
        <v>142643</v>
      </c>
      <c r="D26" s="95">
        <v>110892</v>
      </c>
      <c r="E26" s="95">
        <v>160305</v>
      </c>
      <c r="F26" s="95">
        <v>43469</v>
      </c>
      <c r="G26" s="95">
        <v>50093</v>
      </c>
      <c r="H26" s="95">
        <v>22455</v>
      </c>
      <c r="I26" s="95">
        <v>237594</v>
      </c>
      <c r="J26" s="95">
        <v>202844</v>
      </c>
      <c r="K26" s="95">
        <v>112174</v>
      </c>
      <c r="L26" s="95">
        <v>680</v>
      </c>
      <c r="M26" s="95">
        <v>799</v>
      </c>
      <c r="N26" s="96">
        <v>1512</v>
      </c>
    </row>
    <row r="27" spans="1:14" ht="16.5" customHeight="1">
      <c r="A27" s="174"/>
      <c r="B27" s="45">
        <v>2014</v>
      </c>
      <c r="C27" s="95">
        <v>137197</v>
      </c>
      <c r="D27" s="95">
        <v>123080</v>
      </c>
      <c r="E27" s="95">
        <v>174422</v>
      </c>
      <c r="F27" s="95">
        <v>40268</v>
      </c>
      <c r="G27" s="95">
        <v>41180</v>
      </c>
      <c r="H27" s="95">
        <v>21543</v>
      </c>
      <c r="I27" s="95">
        <v>187440</v>
      </c>
      <c r="J27" s="95">
        <v>205745</v>
      </c>
      <c r="K27" s="95">
        <v>93869</v>
      </c>
      <c r="L27" s="95">
        <v>706</v>
      </c>
      <c r="M27" s="95">
        <v>800</v>
      </c>
      <c r="N27" s="96">
        <v>1418</v>
      </c>
    </row>
    <row r="28" spans="1:14" ht="16.5" customHeight="1">
      <c r="A28" s="174"/>
      <c r="B28" s="45">
        <v>2015</v>
      </c>
      <c r="C28" s="97">
        <f>'1.OS-PR o hl.agend(1)'!C8+'1.OS-PR o hl.agend(1)'!C13+'1.OS-PR o hl.agend(1)'!C18+'1.OS-PR o hl.agend(1)'!C23+'2.OS-PR o hl.agend(2)'!C8+'2.OS-PR o hl.agend(2)'!C13+'2.OS-PR o hl.agend(2)'!C18+'2.OS-PR o hl.agend(2)'!C23</f>
        <v>236212</v>
      </c>
      <c r="D28" s="97">
        <f>'1.OS-PR o hl.agend(1)'!D8+'1.OS-PR o hl.agend(1)'!D13+'1.OS-PR o hl.agend(1)'!D18+'1.OS-PR o hl.agend(1)'!D23+'2.OS-PR o hl.agend(2)'!D8+'2.OS-PR o hl.agend(2)'!D13+'2.OS-PR o hl.agend(2)'!D18+'2.OS-PR o hl.agend(2)'!D23</f>
        <v>194981</v>
      </c>
      <c r="E28" s="97">
        <f>'1.OS-PR o hl.agend(1)'!E8+'1.OS-PR o hl.agend(1)'!E13+'1.OS-PR o hl.agend(1)'!E18+'1.OS-PR o hl.agend(1)'!E23+'2.OS-PR o hl.agend(2)'!E8+'2.OS-PR o hl.agend(2)'!E13+'2.OS-PR o hl.agend(2)'!E18+'2.OS-PR o hl.agend(2)'!E23</f>
        <v>215653</v>
      </c>
      <c r="F28" s="97">
        <f>'1.OS-PR o hl.agend(1)'!F8+'1.OS-PR o hl.agend(1)'!F13+'1.OS-PR o hl.agend(1)'!F18+'1.OS-PR o hl.agend(1)'!F23+'2.OS-PR o hl.agend(2)'!F8+'2.OS-PR o hl.agend(2)'!F13+'2.OS-PR o hl.agend(2)'!F18+'2.OS-PR o hl.agend(2)'!F23</f>
        <v>36423</v>
      </c>
      <c r="G28" s="97">
        <f>'1.OS-PR o hl.agend(1)'!G8+'1.OS-PR o hl.agend(1)'!G13+'1.OS-PR o hl.agend(1)'!G18+'1.OS-PR o hl.agend(1)'!G23+'2.OS-PR o hl.agend(2)'!G8+'2.OS-PR o hl.agend(2)'!G13+'2.OS-PR o hl.agend(2)'!G18+'2.OS-PR o hl.agend(2)'!G23</f>
        <v>37211</v>
      </c>
      <c r="H28" s="97">
        <f>'1.OS-PR o hl.agend(1)'!H8+'1.OS-PR o hl.agend(1)'!H13+'1.OS-PR o hl.agend(1)'!H18+'1.OS-PR o hl.agend(1)'!H23+'2.OS-PR o hl.agend(2)'!H8+'2.OS-PR o hl.agend(2)'!H13+'2.OS-PR o hl.agend(2)'!H18+'2.OS-PR o hl.agend(2)'!H23</f>
        <v>20755</v>
      </c>
      <c r="I28" s="97">
        <f>'1.OS-PR o hl.agend(1)'!I8+'1.OS-PR o hl.agend(1)'!I13+'1.OS-PR o hl.agend(1)'!I18+'1.OS-PR o hl.agend(1)'!I23+'2.OS-PR o hl.agend(2)'!I8+'2.OS-PR o hl.agend(2)'!I13+'2.OS-PR o hl.agend(2)'!I18+'2.OS-PR o hl.agend(2)'!I23</f>
        <v>0</v>
      </c>
      <c r="J28" s="97">
        <f>'1.OS-PR o hl.agend(1)'!J8+'1.OS-PR o hl.agend(1)'!J13+'1.OS-PR o hl.agend(1)'!J18+'1.OS-PR o hl.agend(1)'!J23+'2.OS-PR o hl.agend(2)'!J8+'2.OS-PR o hl.agend(2)'!J13+'2.OS-PR o hl.agend(2)'!J18+'2.OS-PR o hl.agend(2)'!J23</f>
        <v>79521</v>
      </c>
      <c r="K28" s="97">
        <f>'1.OS-PR o hl.agend(1)'!K8+'1.OS-PR o hl.agend(1)'!K13+'1.OS-PR o hl.agend(1)'!K18+'1.OS-PR o hl.agend(1)'!K23+'2.OS-PR o hl.agend(2)'!K8+'2.OS-PR o hl.agend(2)'!K13+'2.OS-PR o hl.agend(2)'!K18+'2.OS-PR o hl.agend(2)'!K23</f>
        <v>14348</v>
      </c>
      <c r="L28" s="97">
        <f>'1.OS-PR o hl.agend(1)'!L8+'1.OS-PR o hl.agend(1)'!L13+'1.OS-PR o hl.agend(1)'!L18+'1.OS-PR o hl.agend(1)'!L23+'2.OS-PR o hl.agend(2)'!L8+'2.OS-PR o hl.agend(2)'!L13+'2.OS-PR o hl.agend(2)'!L18+'2.OS-PR o hl.agend(2)'!L23</f>
        <v>711</v>
      </c>
      <c r="M28" s="97">
        <f>'1.OS-PR o hl.agend(1)'!M8+'1.OS-PR o hl.agend(1)'!M13+'1.OS-PR o hl.agend(1)'!M18+'1.OS-PR o hl.agend(1)'!M23+'2.OS-PR o hl.agend(2)'!M8+'2.OS-PR o hl.agend(2)'!M13+'2.OS-PR o hl.agend(2)'!M18+'2.OS-PR o hl.agend(2)'!M23</f>
        <v>783</v>
      </c>
      <c r="N28" s="98">
        <f>'1.OS-PR o hl.agend(1)'!N8+'1.OS-PR o hl.agend(1)'!N13+'1.OS-PR o hl.agend(1)'!N18+'1.OS-PR o hl.agend(1)'!N23+'2.OS-PR o hl.agend(2)'!N8+'2.OS-PR o hl.agend(2)'!N13+'2.OS-PR o hl.agend(2)'!N18+'2.OS-PR o hl.agend(2)'!N23</f>
        <v>1346</v>
      </c>
    </row>
    <row r="29" spans="1:15" ht="16.5" customHeight="1" thickBot="1">
      <c r="A29" s="175"/>
      <c r="B29" s="122">
        <v>2016</v>
      </c>
      <c r="C29" s="123">
        <f>C9+C14+C19+C24+'2.OS-PR o hl.agend(2)'!C9+'2.OS-PR o hl.agend(2)'!C14+'2.OS-PR o hl.agend(2)'!C19+'2.OS-PR o hl.agend(2)'!C24</f>
        <v>105153</v>
      </c>
      <c r="D29" s="123">
        <f>D9+D14+D19+D24+'2.OS-PR o hl.agend(2)'!D9+'2.OS-PR o hl.agend(2)'!D14+'2.OS-PR o hl.agend(2)'!D19+'2.OS-PR o hl.agend(2)'!D24</f>
        <v>184298</v>
      </c>
      <c r="E29" s="123">
        <f>E9+E14+E19+E24+'2.OS-PR o hl.agend(2)'!E9+'2.OS-PR o hl.agend(2)'!E14+'2.OS-PR o hl.agend(2)'!E19+'2.OS-PR o hl.agend(2)'!E24</f>
        <v>136508</v>
      </c>
      <c r="F29" s="123">
        <f>F9+F14+F19+F24+'2.OS-PR o hl.agend(2)'!F9+'2.OS-PR o hl.agend(2)'!F14+'2.OS-PR o hl.agend(2)'!F19+'2.OS-PR o hl.agend(2)'!F24</f>
        <v>34472</v>
      </c>
      <c r="G29" s="123">
        <f>G9+G14+G19+G24+'2.OS-PR o hl.agend(2)'!G9+'2.OS-PR o hl.agend(2)'!G14+'2.OS-PR o hl.agend(2)'!G19+'2.OS-PR o hl.agend(2)'!G24</f>
        <v>33792</v>
      </c>
      <c r="H29" s="123">
        <f>H9+H14+H19+H24+'2.OS-PR o hl.agend(2)'!H9+'2.OS-PR o hl.agend(2)'!H14+'2.OS-PR o hl.agend(2)'!H19+'2.OS-PR o hl.agend(2)'!H24</f>
        <v>21435</v>
      </c>
      <c r="I29" s="123">
        <f>I9+I14+I19+I24+'2.OS-PR o hl.agend(2)'!I9+'2.OS-PR o hl.agend(2)'!I14+'2.OS-PR o hl.agend(2)'!I19+'2.OS-PR o hl.agend(2)'!I24</f>
        <v>1</v>
      </c>
      <c r="J29" s="123">
        <f>J9+J14+J19+J24+'2.OS-PR o hl.agend(2)'!J9+'2.OS-PR o hl.agend(2)'!J14+'2.OS-PR o hl.agend(2)'!J19+'2.OS-PR o hl.agend(2)'!J24</f>
        <v>10700</v>
      </c>
      <c r="K29" s="123">
        <f>K9+K14+K19+K24+'2.OS-PR o hl.agend(2)'!K9+'2.OS-PR o hl.agend(2)'!K14+'2.OS-PR o hl.agend(2)'!K19+'2.OS-PR o hl.agend(2)'!K24</f>
        <v>3649</v>
      </c>
      <c r="L29" s="123">
        <f>L9+L14+L19+L24+'2.OS-PR o hl.agend(2)'!L9+'2.OS-PR o hl.agend(2)'!L14+'2.OS-PR o hl.agend(2)'!L19+'2.OS-PR o hl.agend(2)'!L24</f>
        <v>690</v>
      </c>
      <c r="M29" s="123">
        <f>M9+M14+M19+M24+'2.OS-PR o hl.agend(2)'!M9+'2.OS-PR o hl.agend(2)'!M14+'2.OS-PR o hl.agend(2)'!M19+'2.OS-PR o hl.agend(2)'!M24</f>
        <v>749</v>
      </c>
      <c r="N29" s="123">
        <f>N9+N14+N19+N24+'2.OS-PR o hl.agend(2)'!N9+'2.OS-PR o hl.agend(2)'!N14+'2.OS-PR o hl.agend(2)'!N19+'2.OS-PR o hl.agend(2)'!N24</f>
        <v>1287</v>
      </c>
      <c r="O29" s="4"/>
    </row>
    <row r="30" spans="2:15" ht="16.5" customHeight="1" thickTop="1">
      <c r="B30" s="180" t="s">
        <v>54</v>
      </c>
      <c r="C30" s="180"/>
      <c r="D30" s="180"/>
      <c r="E30" s="180"/>
      <c r="F30" s="15"/>
      <c r="G30" s="15"/>
      <c r="H30" s="15"/>
      <c r="I30" s="15"/>
      <c r="J30" s="15"/>
      <c r="K30" s="15"/>
      <c r="L30" s="15"/>
      <c r="M30" s="15"/>
      <c r="N30" s="15"/>
      <c r="O30" s="4"/>
    </row>
    <row r="31" spans="1:14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 t="s">
        <v>32</v>
      </c>
      <c r="L31" s="15"/>
      <c r="M31" s="15"/>
      <c r="N31" s="15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</sheetData>
  <sheetProtection/>
  <mergeCells count="14">
    <mergeCell ref="A10:A14"/>
    <mergeCell ref="A15:A19"/>
    <mergeCell ref="A20:A24"/>
    <mergeCell ref="B30:E30"/>
    <mergeCell ref="C2:N2"/>
    <mergeCell ref="L3:N3"/>
    <mergeCell ref="A1:N1"/>
    <mergeCell ref="A25:A29"/>
    <mergeCell ref="A2:A4"/>
    <mergeCell ref="B2:B4"/>
    <mergeCell ref="C3:E3"/>
    <mergeCell ref="F3:H3"/>
    <mergeCell ref="I3:K3"/>
    <mergeCell ref="A5:A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0"/>
  <sheetViews>
    <sheetView showGridLines="0" zoomScaleSheetLayoutView="100" zoomScalePageLayoutView="0" workbookViewId="0" topLeftCell="A1">
      <selection activeCell="B29" sqref="B29:N29"/>
    </sheetView>
  </sheetViews>
  <sheetFormatPr defaultColWidth="9.140625" defaultRowHeight="12.75"/>
  <cols>
    <col min="1" max="1" width="9.140625" style="4" customWidth="1"/>
    <col min="2" max="2" width="7.7109375" style="4" customWidth="1"/>
    <col min="3" max="3" width="9.421875" style="4" bestFit="1" customWidth="1"/>
    <col min="4" max="9" width="9.28125" style="4" bestFit="1" customWidth="1"/>
    <col min="10" max="10" width="9.421875" style="4" bestFit="1" customWidth="1"/>
    <col min="11" max="13" width="9.28125" style="4" bestFit="1" customWidth="1"/>
    <col min="14" max="14" width="9.421875" style="4" bestFit="1" customWidth="1"/>
    <col min="15" max="16384" width="9.140625" style="4" customWidth="1"/>
  </cols>
  <sheetData>
    <row r="1" spans="1:14" ht="18" customHeight="1" thickBo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16.5" customHeight="1" thickTop="1">
      <c r="A2" s="176" t="s">
        <v>1</v>
      </c>
      <c r="B2" s="177" t="s">
        <v>2</v>
      </c>
      <c r="C2" s="168" t="s">
        <v>53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</row>
    <row r="3" spans="1:14" ht="16.5" customHeight="1">
      <c r="A3" s="174"/>
      <c r="B3" s="178"/>
      <c r="C3" s="170" t="s">
        <v>3</v>
      </c>
      <c r="D3" s="170"/>
      <c r="E3" s="170"/>
      <c r="F3" s="170" t="s">
        <v>4</v>
      </c>
      <c r="G3" s="170"/>
      <c r="H3" s="170"/>
      <c r="I3" s="170" t="s">
        <v>5</v>
      </c>
      <c r="J3" s="170"/>
      <c r="K3" s="170"/>
      <c r="L3" s="170" t="s">
        <v>6</v>
      </c>
      <c r="M3" s="170"/>
      <c r="N3" s="171"/>
    </row>
    <row r="4" spans="1:14" ht="16.5" customHeight="1" thickBot="1">
      <c r="A4" s="175"/>
      <c r="B4" s="179"/>
      <c r="C4" s="48" t="s">
        <v>7</v>
      </c>
      <c r="D4" s="48" t="s">
        <v>8</v>
      </c>
      <c r="E4" s="48" t="s">
        <v>9</v>
      </c>
      <c r="F4" s="48" t="s">
        <v>7</v>
      </c>
      <c r="G4" s="48" t="s">
        <v>8</v>
      </c>
      <c r="H4" s="48" t="s">
        <v>9</v>
      </c>
      <c r="I4" s="48" t="s">
        <v>7</v>
      </c>
      <c r="J4" s="48" t="s">
        <v>8</v>
      </c>
      <c r="K4" s="48" t="s">
        <v>9</v>
      </c>
      <c r="L4" s="48" t="s">
        <v>7</v>
      </c>
      <c r="M4" s="48" t="s">
        <v>8</v>
      </c>
      <c r="N4" s="49" t="s">
        <v>9</v>
      </c>
    </row>
    <row r="5" spans="1:14" ht="16.5" customHeight="1" thickTop="1">
      <c r="A5" s="173" t="s">
        <v>15</v>
      </c>
      <c r="B5" s="47">
        <v>2012</v>
      </c>
      <c r="C5" s="87">
        <v>11924</v>
      </c>
      <c r="D5" s="87">
        <v>8564</v>
      </c>
      <c r="E5" s="87">
        <v>12031</v>
      </c>
      <c r="F5" s="87">
        <v>7500</v>
      </c>
      <c r="G5" s="87">
        <v>6643</v>
      </c>
      <c r="H5" s="87">
        <v>4033</v>
      </c>
      <c r="I5" s="87">
        <v>13177</v>
      </c>
      <c r="J5" s="87">
        <v>12434</v>
      </c>
      <c r="K5" s="87">
        <v>4614</v>
      </c>
      <c r="L5" s="87">
        <v>67</v>
      </c>
      <c r="M5" s="87">
        <v>233</v>
      </c>
      <c r="N5" s="88">
        <v>191</v>
      </c>
    </row>
    <row r="6" spans="1:14" ht="16.5" customHeight="1">
      <c r="A6" s="174"/>
      <c r="B6" s="47">
        <v>2013</v>
      </c>
      <c r="C6" s="87">
        <v>12204</v>
      </c>
      <c r="D6" s="87">
        <v>10127</v>
      </c>
      <c r="E6" s="87">
        <v>14108</v>
      </c>
      <c r="F6" s="87">
        <v>5034</v>
      </c>
      <c r="G6" s="87">
        <v>6047</v>
      </c>
      <c r="H6" s="87">
        <v>3020</v>
      </c>
      <c r="I6" s="87">
        <v>17056</v>
      </c>
      <c r="J6" s="87">
        <v>14394</v>
      </c>
      <c r="K6" s="87">
        <v>7276</v>
      </c>
      <c r="L6" s="87">
        <v>88</v>
      </c>
      <c r="M6" s="87">
        <v>125</v>
      </c>
      <c r="N6" s="88">
        <v>154</v>
      </c>
    </row>
    <row r="7" spans="1:14" ht="16.5" customHeight="1">
      <c r="A7" s="174"/>
      <c r="B7" s="47">
        <v>2014</v>
      </c>
      <c r="C7" s="87">
        <v>12524</v>
      </c>
      <c r="D7" s="87">
        <v>12056</v>
      </c>
      <c r="E7" s="87">
        <v>14576</v>
      </c>
      <c r="F7" s="87">
        <v>4645</v>
      </c>
      <c r="G7" s="87">
        <v>4893</v>
      </c>
      <c r="H7" s="87">
        <v>2772</v>
      </c>
      <c r="I7" s="87">
        <v>13622</v>
      </c>
      <c r="J7" s="87">
        <v>15082</v>
      </c>
      <c r="K7" s="87">
        <v>5816</v>
      </c>
      <c r="L7" s="87">
        <v>69</v>
      </c>
      <c r="M7" s="87">
        <v>105</v>
      </c>
      <c r="N7" s="88">
        <v>118</v>
      </c>
    </row>
    <row r="8" spans="1:14" ht="16.5" customHeight="1">
      <c r="A8" s="174"/>
      <c r="B8" s="47">
        <v>2015</v>
      </c>
      <c r="C8" s="87">
        <v>18869</v>
      </c>
      <c r="D8" s="87">
        <v>16424</v>
      </c>
      <c r="E8" s="87">
        <v>17021</v>
      </c>
      <c r="F8" s="87">
        <v>4322</v>
      </c>
      <c r="G8" s="87">
        <v>4154</v>
      </c>
      <c r="H8" s="87">
        <v>2940</v>
      </c>
      <c r="I8" s="87">
        <v>0</v>
      </c>
      <c r="J8" s="87">
        <v>5603</v>
      </c>
      <c r="K8" s="87">
        <v>213</v>
      </c>
      <c r="L8" s="87">
        <v>70</v>
      </c>
      <c r="M8" s="87">
        <v>70</v>
      </c>
      <c r="N8" s="88">
        <v>118</v>
      </c>
    </row>
    <row r="9" spans="1:14" ht="16.5" customHeight="1" thickBot="1">
      <c r="A9" s="174"/>
      <c r="B9" s="104">
        <v>2016</v>
      </c>
      <c r="C9" s="73">
        <v>9202</v>
      </c>
      <c r="D9" s="73">
        <v>15118</v>
      </c>
      <c r="E9" s="73">
        <v>11105</v>
      </c>
      <c r="F9" s="73">
        <v>3909</v>
      </c>
      <c r="G9" s="73">
        <v>3893</v>
      </c>
      <c r="H9" s="73">
        <v>2956</v>
      </c>
      <c r="I9" s="73">
        <v>0</v>
      </c>
      <c r="J9" s="73">
        <v>172</v>
      </c>
      <c r="K9" s="73">
        <v>41</v>
      </c>
      <c r="L9" s="73">
        <v>70</v>
      </c>
      <c r="M9" s="73">
        <v>47</v>
      </c>
      <c r="N9" s="73">
        <v>141</v>
      </c>
    </row>
    <row r="10" spans="1:14" ht="16.5" customHeight="1" thickTop="1">
      <c r="A10" s="174" t="s">
        <v>16</v>
      </c>
      <c r="B10" s="47">
        <v>2012</v>
      </c>
      <c r="C10" s="85">
        <v>16390</v>
      </c>
      <c r="D10" s="85">
        <v>8810</v>
      </c>
      <c r="E10" s="85">
        <v>13904</v>
      </c>
      <c r="F10" s="85">
        <v>8656</v>
      </c>
      <c r="G10" s="85">
        <v>8366</v>
      </c>
      <c r="H10" s="85">
        <v>2785</v>
      </c>
      <c r="I10" s="85">
        <v>22833</v>
      </c>
      <c r="J10" s="85">
        <v>20704</v>
      </c>
      <c r="K10" s="85">
        <v>8931</v>
      </c>
      <c r="L10" s="85">
        <v>86</v>
      </c>
      <c r="M10" s="85">
        <v>64</v>
      </c>
      <c r="N10" s="86">
        <v>118</v>
      </c>
    </row>
    <row r="11" spans="1:14" ht="16.5" customHeight="1">
      <c r="A11" s="174"/>
      <c r="B11" s="47">
        <v>2013</v>
      </c>
      <c r="C11" s="87">
        <v>16429</v>
      </c>
      <c r="D11" s="87">
        <v>13243</v>
      </c>
      <c r="E11" s="87">
        <v>17090</v>
      </c>
      <c r="F11" s="87">
        <v>5901</v>
      </c>
      <c r="G11" s="87">
        <v>6657</v>
      </c>
      <c r="H11" s="87">
        <v>2029</v>
      </c>
      <c r="I11" s="87">
        <v>28882</v>
      </c>
      <c r="J11" s="87">
        <v>22388</v>
      </c>
      <c r="K11" s="87">
        <v>15425</v>
      </c>
      <c r="L11" s="87">
        <v>63</v>
      </c>
      <c r="M11" s="87">
        <v>62</v>
      </c>
      <c r="N11" s="88">
        <v>119</v>
      </c>
    </row>
    <row r="12" spans="1:14" ht="16.5" customHeight="1">
      <c r="A12" s="174"/>
      <c r="B12" s="47">
        <v>2014</v>
      </c>
      <c r="C12" s="87">
        <v>14038</v>
      </c>
      <c r="D12" s="87">
        <v>13072</v>
      </c>
      <c r="E12" s="87">
        <v>18056</v>
      </c>
      <c r="F12" s="87">
        <v>5253</v>
      </c>
      <c r="G12" s="87">
        <v>5319</v>
      </c>
      <c r="H12" s="87">
        <v>1963</v>
      </c>
      <c r="I12" s="87">
        <v>24324</v>
      </c>
      <c r="J12" s="87">
        <v>26319</v>
      </c>
      <c r="K12" s="87">
        <v>13430</v>
      </c>
      <c r="L12" s="87">
        <v>68</v>
      </c>
      <c r="M12" s="87">
        <v>65</v>
      </c>
      <c r="N12" s="88">
        <v>122</v>
      </c>
    </row>
    <row r="13" spans="1:14" ht="16.5" customHeight="1">
      <c r="A13" s="174"/>
      <c r="B13" s="47">
        <v>2015</v>
      </c>
      <c r="C13" s="87">
        <v>30107</v>
      </c>
      <c r="D13" s="87">
        <v>26190</v>
      </c>
      <c r="E13" s="87">
        <v>21973</v>
      </c>
      <c r="F13" s="87">
        <v>4911</v>
      </c>
      <c r="G13" s="87">
        <v>4831</v>
      </c>
      <c r="H13" s="87">
        <v>2043</v>
      </c>
      <c r="I13" s="87">
        <v>0</v>
      </c>
      <c r="J13" s="87">
        <v>12722</v>
      </c>
      <c r="K13" s="87">
        <v>708</v>
      </c>
      <c r="L13" s="87">
        <v>97</v>
      </c>
      <c r="M13" s="87">
        <v>69</v>
      </c>
      <c r="N13" s="88">
        <v>150</v>
      </c>
    </row>
    <row r="14" spans="1:14" ht="16.5" customHeight="1" thickBot="1">
      <c r="A14" s="174"/>
      <c r="B14" s="104">
        <v>2016</v>
      </c>
      <c r="C14" s="73">
        <v>12385</v>
      </c>
      <c r="D14" s="73">
        <v>24692</v>
      </c>
      <c r="E14" s="73">
        <v>9666</v>
      </c>
      <c r="F14" s="73">
        <v>4709</v>
      </c>
      <c r="G14" s="73">
        <v>4806</v>
      </c>
      <c r="H14" s="73">
        <v>1946</v>
      </c>
      <c r="I14" s="73">
        <v>0</v>
      </c>
      <c r="J14" s="73">
        <v>652</v>
      </c>
      <c r="K14" s="73">
        <v>56</v>
      </c>
      <c r="L14" s="73">
        <v>89</v>
      </c>
      <c r="M14" s="73">
        <v>82</v>
      </c>
      <c r="N14" s="73">
        <v>157</v>
      </c>
    </row>
    <row r="15" spans="1:14" ht="16.5" customHeight="1" thickTop="1">
      <c r="A15" s="174" t="s">
        <v>17</v>
      </c>
      <c r="B15" s="47">
        <v>2012</v>
      </c>
      <c r="C15" s="85">
        <v>22231</v>
      </c>
      <c r="D15" s="85">
        <v>19743</v>
      </c>
      <c r="E15" s="85">
        <v>13435</v>
      </c>
      <c r="F15" s="85">
        <v>8855</v>
      </c>
      <c r="G15" s="85">
        <v>8354</v>
      </c>
      <c r="H15" s="85">
        <v>3481</v>
      </c>
      <c r="I15" s="85">
        <v>18124</v>
      </c>
      <c r="J15" s="85">
        <v>17515</v>
      </c>
      <c r="K15" s="85">
        <v>4986</v>
      </c>
      <c r="L15" s="85">
        <v>63</v>
      </c>
      <c r="M15" s="85">
        <v>65</v>
      </c>
      <c r="N15" s="86">
        <v>68</v>
      </c>
    </row>
    <row r="16" spans="1:14" ht="16.5" customHeight="1">
      <c r="A16" s="174"/>
      <c r="B16" s="47">
        <v>2013</v>
      </c>
      <c r="C16" s="87">
        <v>19561</v>
      </c>
      <c r="D16" s="87">
        <v>14692</v>
      </c>
      <c r="E16" s="87">
        <v>18304</v>
      </c>
      <c r="F16" s="87">
        <v>5681</v>
      </c>
      <c r="G16" s="87">
        <v>6596</v>
      </c>
      <c r="H16" s="87">
        <v>2566</v>
      </c>
      <c r="I16" s="87">
        <v>21607</v>
      </c>
      <c r="J16" s="87">
        <v>18833</v>
      </c>
      <c r="K16" s="87">
        <v>7760</v>
      </c>
      <c r="L16" s="87">
        <v>107</v>
      </c>
      <c r="M16" s="87">
        <v>72</v>
      </c>
      <c r="N16" s="88">
        <v>103</v>
      </c>
    </row>
    <row r="17" spans="1:14" ht="16.5" customHeight="1">
      <c r="A17" s="174"/>
      <c r="B17" s="47">
        <v>2014</v>
      </c>
      <c r="C17" s="87">
        <v>18557</v>
      </c>
      <c r="D17" s="87">
        <v>14450</v>
      </c>
      <c r="E17" s="87">
        <v>22411</v>
      </c>
      <c r="F17" s="87">
        <v>4968</v>
      </c>
      <c r="G17" s="87">
        <v>5242</v>
      </c>
      <c r="H17" s="87">
        <v>2292</v>
      </c>
      <c r="I17" s="87">
        <v>19014</v>
      </c>
      <c r="J17" s="87">
        <v>20365</v>
      </c>
      <c r="K17" s="87">
        <v>6409</v>
      </c>
      <c r="L17" s="87">
        <v>91</v>
      </c>
      <c r="M17" s="87">
        <v>83</v>
      </c>
      <c r="N17" s="88">
        <v>111</v>
      </c>
    </row>
    <row r="18" spans="1:14" ht="16.5" customHeight="1">
      <c r="A18" s="174"/>
      <c r="B18" s="47">
        <v>2015</v>
      </c>
      <c r="C18" s="87">
        <v>26135</v>
      </c>
      <c r="D18" s="87">
        <v>23059</v>
      </c>
      <c r="E18" s="87">
        <v>25487</v>
      </c>
      <c r="F18" s="87">
        <v>4589</v>
      </c>
      <c r="G18" s="87">
        <v>4628</v>
      </c>
      <c r="H18" s="87">
        <v>2253</v>
      </c>
      <c r="I18" s="87">
        <v>0</v>
      </c>
      <c r="J18" s="87">
        <v>6249</v>
      </c>
      <c r="K18" s="87">
        <v>160</v>
      </c>
      <c r="L18" s="87">
        <v>84</v>
      </c>
      <c r="M18" s="87">
        <v>74</v>
      </c>
      <c r="N18" s="88">
        <v>121</v>
      </c>
    </row>
    <row r="19" spans="1:14" ht="16.5" customHeight="1" thickBot="1">
      <c r="A19" s="174"/>
      <c r="B19" s="121">
        <v>2016</v>
      </c>
      <c r="C19" s="73">
        <v>11655</v>
      </c>
      <c r="D19" s="73">
        <v>21191</v>
      </c>
      <c r="E19" s="73">
        <v>15951</v>
      </c>
      <c r="F19" s="73">
        <v>4512</v>
      </c>
      <c r="G19" s="73">
        <v>4289</v>
      </c>
      <c r="H19" s="73">
        <v>2476</v>
      </c>
      <c r="I19" s="73">
        <v>0</v>
      </c>
      <c r="J19" s="73">
        <v>153</v>
      </c>
      <c r="K19" s="73">
        <v>7</v>
      </c>
      <c r="L19" s="73">
        <v>102</v>
      </c>
      <c r="M19" s="73">
        <v>90</v>
      </c>
      <c r="N19" s="73">
        <v>133</v>
      </c>
    </row>
    <row r="20" spans="1:14" ht="16.5" customHeight="1" thickTop="1">
      <c r="A20" s="174" t="s">
        <v>18</v>
      </c>
      <c r="B20" s="47">
        <v>2012</v>
      </c>
      <c r="C20" s="89">
        <v>22355</v>
      </c>
      <c r="D20" s="89">
        <v>16521</v>
      </c>
      <c r="E20" s="89">
        <v>24005</v>
      </c>
      <c r="F20" s="89">
        <v>10253</v>
      </c>
      <c r="G20" s="89">
        <v>9330</v>
      </c>
      <c r="H20" s="89">
        <v>5302</v>
      </c>
      <c r="I20" s="89">
        <v>37098</v>
      </c>
      <c r="J20" s="89">
        <v>34868</v>
      </c>
      <c r="K20" s="89">
        <v>14078</v>
      </c>
      <c r="L20" s="89">
        <v>94</v>
      </c>
      <c r="M20" s="89">
        <v>137</v>
      </c>
      <c r="N20" s="90">
        <v>111</v>
      </c>
    </row>
    <row r="21" spans="1:14" ht="16.5" customHeight="1">
      <c r="A21" s="174"/>
      <c r="B21" s="52">
        <v>2013</v>
      </c>
      <c r="C21" s="102">
        <v>26676</v>
      </c>
      <c r="D21" s="102">
        <v>20945</v>
      </c>
      <c r="E21" s="102">
        <v>29736</v>
      </c>
      <c r="F21" s="102">
        <v>6737</v>
      </c>
      <c r="G21" s="102">
        <v>8235</v>
      </c>
      <c r="H21" s="102">
        <v>3804</v>
      </c>
      <c r="I21" s="102">
        <v>49162</v>
      </c>
      <c r="J21" s="102">
        <v>48145</v>
      </c>
      <c r="K21" s="102">
        <v>15095</v>
      </c>
      <c r="L21" s="102">
        <v>91</v>
      </c>
      <c r="M21" s="102">
        <v>134</v>
      </c>
      <c r="N21" s="103">
        <v>68</v>
      </c>
    </row>
    <row r="22" spans="1:14" ht="16.5" customHeight="1">
      <c r="A22" s="174"/>
      <c r="B22" s="39">
        <v>2014</v>
      </c>
      <c r="C22" s="91">
        <v>22308</v>
      </c>
      <c r="D22" s="91">
        <v>22629</v>
      </c>
      <c r="E22" s="91">
        <v>29415</v>
      </c>
      <c r="F22" s="91">
        <v>6171</v>
      </c>
      <c r="G22" s="91">
        <v>6536</v>
      </c>
      <c r="H22" s="91">
        <v>3439</v>
      </c>
      <c r="I22" s="91">
        <v>36627</v>
      </c>
      <c r="J22" s="91">
        <v>37910</v>
      </c>
      <c r="K22" s="91">
        <v>13812</v>
      </c>
      <c r="L22" s="91">
        <v>120</v>
      </c>
      <c r="M22" s="91">
        <v>96</v>
      </c>
      <c r="N22" s="92">
        <v>92</v>
      </c>
    </row>
    <row r="23" spans="1:14" ht="16.5" customHeight="1">
      <c r="A23" s="174"/>
      <c r="B23" s="39">
        <v>2015</v>
      </c>
      <c r="C23" s="91">
        <v>46625</v>
      </c>
      <c r="D23" s="91">
        <v>37578</v>
      </c>
      <c r="E23" s="91">
        <v>38462</v>
      </c>
      <c r="F23" s="91">
        <v>5692</v>
      </c>
      <c r="G23" s="91">
        <v>5542</v>
      </c>
      <c r="H23" s="91">
        <v>3589</v>
      </c>
      <c r="I23" s="91">
        <v>0</v>
      </c>
      <c r="J23" s="91">
        <v>12445</v>
      </c>
      <c r="K23" s="91">
        <v>1367</v>
      </c>
      <c r="L23" s="91">
        <v>125</v>
      </c>
      <c r="M23" s="91">
        <v>103</v>
      </c>
      <c r="N23" s="92">
        <v>114</v>
      </c>
    </row>
    <row r="24" spans="1:14" ht="16.5" customHeight="1" thickBot="1">
      <c r="A24" s="175"/>
      <c r="B24" s="104">
        <v>2016</v>
      </c>
      <c r="C24" s="73">
        <v>24171</v>
      </c>
      <c r="D24" s="73">
        <v>38043</v>
      </c>
      <c r="E24" s="73">
        <v>24590</v>
      </c>
      <c r="F24" s="73">
        <v>5395</v>
      </c>
      <c r="G24" s="73">
        <v>5386</v>
      </c>
      <c r="H24" s="73">
        <v>3598</v>
      </c>
      <c r="I24" s="73">
        <v>0</v>
      </c>
      <c r="J24" s="73">
        <v>1266</v>
      </c>
      <c r="K24" s="73">
        <v>101</v>
      </c>
      <c r="L24" s="73">
        <v>118</v>
      </c>
      <c r="M24" s="73">
        <v>118</v>
      </c>
      <c r="N24" s="73">
        <v>114</v>
      </c>
    </row>
    <row r="25" spans="1:14" ht="16.5" customHeight="1" thickTop="1">
      <c r="A25" s="173" t="s">
        <v>14</v>
      </c>
      <c r="B25" s="62">
        <v>2012</v>
      </c>
      <c r="C25" s="107">
        <f>'1.OS-PR o hl.agend(1)'!C5+'1.OS-PR o hl.agend(1)'!C10+'1.OS-PR o hl.agend(1)'!C15+'1.OS-PR o hl.agend(1)'!C20+'2.OS-PR o hl.agend(2)'!C5+'2.OS-PR o hl.agend(2)'!C10+'2.OS-PR o hl.agend(2)'!C15+'2.OS-PR o hl.agend(2)'!C20</f>
        <v>137922</v>
      </c>
      <c r="D25" s="107">
        <f>'1.OS-PR o hl.agend(1)'!D5+'1.OS-PR o hl.agend(1)'!D10+'1.OS-PR o hl.agend(1)'!D15+'1.OS-PR o hl.agend(1)'!D20+'2.OS-PR o hl.agend(2)'!D5+'2.OS-PR o hl.agend(2)'!D10+'2.OS-PR o hl.agend(2)'!D15+'2.OS-PR o hl.agend(2)'!D20</f>
        <v>106610</v>
      </c>
      <c r="E25" s="107">
        <f>'1.OS-PR o hl.agend(1)'!E5+'1.OS-PR o hl.agend(1)'!E10+'1.OS-PR o hl.agend(1)'!E15+'1.OS-PR o hl.agend(1)'!E20+'2.OS-PR o hl.agend(2)'!E5+'2.OS-PR o hl.agend(2)'!E10+'2.OS-PR o hl.agend(2)'!E15+'2.OS-PR o hl.agend(2)'!E20</f>
        <v>128554</v>
      </c>
      <c r="F25" s="107">
        <f>'1.OS-PR o hl.agend(1)'!F5+'1.OS-PR o hl.agend(1)'!F10+'1.OS-PR o hl.agend(1)'!F15+'1.OS-PR o hl.agend(1)'!F20+'2.OS-PR o hl.agend(2)'!F5+'2.OS-PR o hl.agend(2)'!F10+'2.OS-PR o hl.agend(2)'!F15+'2.OS-PR o hl.agend(2)'!F20</f>
        <v>63166</v>
      </c>
      <c r="G25" s="107">
        <f>'1.OS-PR o hl.agend(1)'!G5+'1.OS-PR o hl.agend(1)'!G10+'1.OS-PR o hl.agend(1)'!G15+'1.OS-PR o hl.agend(1)'!G20+'2.OS-PR o hl.agend(2)'!G5+'2.OS-PR o hl.agend(2)'!G10+'2.OS-PR o hl.agend(2)'!G15+'2.OS-PR o hl.agend(2)'!G20</f>
        <v>57582</v>
      </c>
      <c r="H25" s="107">
        <f>'1.OS-PR o hl.agend(1)'!H5+'1.OS-PR o hl.agend(1)'!H10+'1.OS-PR o hl.agend(1)'!H15+'1.OS-PR o hl.agend(1)'!H20+'2.OS-PR o hl.agend(2)'!H5+'2.OS-PR o hl.agend(2)'!H10+'2.OS-PR o hl.agend(2)'!H15+'2.OS-PR o hl.agend(2)'!H20</f>
        <v>29079</v>
      </c>
      <c r="I25" s="107">
        <f>'1.OS-PR o hl.agend(1)'!I5+'1.OS-PR o hl.agend(1)'!I10+'1.OS-PR o hl.agend(1)'!I15+'1.OS-PR o hl.agend(1)'!I20+'2.OS-PR o hl.agend(2)'!I5+'2.OS-PR o hl.agend(2)'!I10+'2.OS-PR o hl.agend(2)'!I15+'2.OS-PR o hl.agend(2)'!I20</f>
        <v>175855</v>
      </c>
      <c r="J25" s="107">
        <f>'1.OS-PR o hl.agend(1)'!J5+'1.OS-PR o hl.agend(1)'!J10+'1.OS-PR o hl.agend(1)'!J15+'1.OS-PR o hl.agend(1)'!J20+'2.OS-PR o hl.agend(2)'!J5+'2.OS-PR o hl.agend(2)'!J10+'2.OS-PR o hl.agend(2)'!J15+'2.OS-PR o hl.agend(2)'!J20</f>
        <v>160829</v>
      </c>
      <c r="K25" s="107">
        <f>'1.OS-PR o hl.agend(1)'!K5+'1.OS-PR o hl.agend(1)'!K10+'1.OS-PR o hl.agend(1)'!K15+'1.OS-PR o hl.agend(1)'!K20+'2.OS-PR o hl.agend(2)'!K5+'2.OS-PR o hl.agend(2)'!K10+'2.OS-PR o hl.agend(2)'!K15+'2.OS-PR o hl.agend(2)'!K20</f>
        <v>77424</v>
      </c>
      <c r="L25" s="107">
        <f>'1.OS-PR o hl.agend(1)'!L5+'1.OS-PR o hl.agend(1)'!L10+'1.OS-PR o hl.agend(1)'!L15+'1.OS-PR o hl.agend(1)'!L20+'2.OS-PR o hl.agend(2)'!L5+'2.OS-PR o hl.agend(2)'!L10+'2.OS-PR o hl.agend(2)'!L15+'2.OS-PR o hl.agend(2)'!L20</f>
        <v>661</v>
      </c>
      <c r="M25" s="107">
        <f>'1.OS-PR o hl.agend(1)'!M5+'1.OS-PR o hl.agend(1)'!M10+'1.OS-PR o hl.agend(1)'!M15+'1.OS-PR o hl.agend(1)'!M20+'2.OS-PR o hl.agend(2)'!M5+'2.OS-PR o hl.agend(2)'!M10+'2.OS-PR o hl.agend(2)'!M15+'2.OS-PR o hl.agend(2)'!M20</f>
        <v>825</v>
      </c>
      <c r="N25" s="108">
        <f>'1.OS-PR o hl.agend(1)'!N5+'1.OS-PR o hl.agend(1)'!N10+'1.OS-PR o hl.agend(1)'!N15+'1.OS-PR o hl.agend(1)'!N20+'2.OS-PR o hl.agend(2)'!N5+'2.OS-PR o hl.agend(2)'!N10+'2.OS-PR o hl.agend(2)'!N15+'2.OS-PR o hl.agend(2)'!N20</f>
        <v>1631</v>
      </c>
    </row>
    <row r="26" spans="1:14" ht="16.5" customHeight="1">
      <c r="A26" s="174"/>
      <c r="B26" s="45">
        <v>2013</v>
      </c>
      <c r="C26" s="109">
        <f>'1.OS-PR o hl.agend(1)'!C6+'1.OS-PR o hl.agend(1)'!C11+'1.OS-PR o hl.agend(1)'!C16+'1.OS-PR o hl.agend(1)'!C21+'2.OS-PR o hl.agend(2)'!C6+'2.OS-PR o hl.agend(2)'!C11+'2.OS-PR o hl.agend(2)'!C16+'2.OS-PR o hl.agend(2)'!C21</f>
        <v>142643</v>
      </c>
      <c r="D26" s="109">
        <f>'1.OS-PR o hl.agend(1)'!D6+'1.OS-PR o hl.agend(1)'!D11+'1.OS-PR o hl.agend(1)'!D16+'1.OS-PR o hl.agend(1)'!D21+'2.OS-PR o hl.agend(2)'!D6+'2.OS-PR o hl.agend(2)'!D11+'2.OS-PR o hl.agend(2)'!D16+'2.OS-PR o hl.agend(2)'!D21</f>
        <v>110892</v>
      </c>
      <c r="E26" s="109">
        <f>'1.OS-PR o hl.agend(1)'!E6+'1.OS-PR o hl.agend(1)'!E11+'1.OS-PR o hl.agend(1)'!E16+'1.OS-PR o hl.agend(1)'!E21+'2.OS-PR o hl.agend(2)'!E6+'2.OS-PR o hl.agend(2)'!E11+'2.OS-PR o hl.agend(2)'!E16+'2.OS-PR o hl.agend(2)'!E21</f>
        <v>160305</v>
      </c>
      <c r="F26" s="109">
        <f>'1.OS-PR o hl.agend(1)'!F6+'1.OS-PR o hl.agend(1)'!F11+'1.OS-PR o hl.agend(1)'!F16+'1.OS-PR o hl.agend(1)'!F21+'2.OS-PR o hl.agend(2)'!F6+'2.OS-PR o hl.agend(2)'!F11+'2.OS-PR o hl.agend(2)'!F16+'2.OS-PR o hl.agend(2)'!F21</f>
        <v>43469</v>
      </c>
      <c r="G26" s="109">
        <f>'1.OS-PR o hl.agend(1)'!G6+'1.OS-PR o hl.agend(1)'!G11+'1.OS-PR o hl.agend(1)'!G16+'1.OS-PR o hl.agend(1)'!G21+'2.OS-PR o hl.agend(2)'!G6+'2.OS-PR o hl.agend(2)'!G11+'2.OS-PR o hl.agend(2)'!G16+'2.OS-PR o hl.agend(2)'!G21</f>
        <v>50093</v>
      </c>
      <c r="H26" s="109">
        <f>'1.OS-PR o hl.agend(1)'!H6+'1.OS-PR o hl.agend(1)'!H11+'1.OS-PR o hl.agend(1)'!H16+'1.OS-PR o hl.agend(1)'!H21+'2.OS-PR o hl.agend(2)'!H6+'2.OS-PR o hl.agend(2)'!H11+'2.OS-PR o hl.agend(2)'!H16+'2.OS-PR o hl.agend(2)'!H21</f>
        <v>22455</v>
      </c>
      <c r="I26" s="109">
        <f>'1.OS-PR o hl.agend(1)'!I6+'1.OS-PR o hl.agend(1)'!I11+'1.OS-PR o hl.agend(1)'!I16+'1.OS-PR o hl.agend(1)'!I21+'2.OS-PR o hl.agend(2)'!I6+'2.OS-PR o hl.agend(2)'!I11+'2.OS-PR o hl.agend(2)'!I16+'2.OS-PR o hl.agend(2)'!I21</f>
        <v>237594</v>
      </c>
      <c r="J26" s="109">
        <f>'1.OS-PR o hl.agend(1)'!J6+'1.OS-PR o hl.agend(1)'!J11+'1.OS-PR o hl.agend(1)'!J16+'1.OS-PR o hl.agend(1)'!J21+'2.OS-PR o hl.agend(2)'!J6+'2.OS-PR o hl.agend(2)'!J11+'2.OS-PR o hl.agend(2)'!J16+'2.OS-PR o hl.agend(2)'!J21</f>
        <v>202844</v>
      </c>
      <c r="K26" s="109">
        <f>'1.OS-PR o hl.agend(1)'!K6+'1.OS-PR o hl.agend(1)'!K11+'1.OS-PR o hl.agend(1)'!K16+'1.OS-PR o hl.agend(1)'!K21+'2.OS-PR o hl.agend(2)'!K6+'2.OS-PR o hl.agend(2)'!K11+'2.OS-PR o hl.agend(2)'!K16+'2.OS-PR o hl.agend(2)'!K21</f>
        <v>112174</v>
      </c>
      <c r="L26" s="109">
        <f>'1.OS-PR o hl.agend(1)'!L6+'1.OS-PR o hl.agend(1)'!L11+'1.OS-PR o hl.agend(1)'!L16+'1.OS-PR o hl.agend(1)'!L21+'2.OS-PR o hl.agend(2)'!L6+'2.OS-PR o hl.agend(2)'!L11+'2.OS-PR o hl.agend(2)'!L16+'2.OS-PR o hl.agend(2)'!L21</f>
        <v>680</v>
      </c>
      <c r="M26" s="109">
        <f>'1.OS-PR o hl.agend(1)'!M6+'1.OS-PR o hl.agend(1)'!M11+'1.OS-PR o hl.agend(1)'!M16+'1.OS-PR o hl.agend(1)'!M21+'2.OS-PR o hl.agend(2)'!M6+'2.OS-PR o hl.agend(2)'!M11+'2.OS-PR o hl.agend(2)'!M16+'2.OS-PR o hl.agend(2)'!M21</f>
        <v>799</v>
      </c>
      <c r="N26" s="110">
        <f>'1.OS-PR o hl.agend(1)'!N6+'1.OS-PR o hl.agend(1)'!N11+'1.OS-PR o hl.agend(1)'!N16+'1.OS-PR o hl.agend(1)'!N21+'2.OS-PR o hl.agend(2)'!N6+'2.OS-PR o hl.agend(2)'!N11+'2.OS-PR o hl.agend(2)'!N16+'2.OS-PR o hl.agend(2)'!N21</f>
        <v>1512</v>
      </c>
    </row>
    <row r="27" spans="1:14" ht="16.5" customHeight="1">
      <c r="A27" s="174"/>
      <c r="B27" s="45">
        <v>2014</v>
      </c>
      <c r="C27" s="97">
        <f>'1.OS-PR o hl.agend(1)'!C7+'1.OS-PR o hl.agend(1)'!C12+'1.OS-PR o hl.agend(1)'!C17+'1.OS-PR o hl.agend(1)'!C22+'2.OS-PR o hl.agend(2)'!C7+'2.OS-PR o hl.agend(2)'!C12+'2.OS-PR o hl.agend(2)'!C17+'2.OS-PR o hl.agend(2)'!C22</f>
        <v>137197</v>
      </c>
      <c r="D27" s="97">
        <f>'1.OS-PR o hl.agend(1)'!D7+'1.OS-PR o hl.agend(1)'!D12+'1.OS-PR o hl.agend(1)'!D17+'1.OS-PR o hl.agend(1)'!D22+'2.OS-PR o hl.agend(2)'!D7+'2.OS-PR o hl.agend(2)'!D12+'2.OS-PR o hl.agend(2)'!D17+'2.OS-PR o hl.agend(2)'!D22</f>
        <v>123080</v>
      </c>
      <c r="E27" s="97">
        <f>'1.OS-PR o hl.agend(1)'!E7+'1.OS-PR o hl.agend(1)'!E12+'1.OS-PR o hl.agend(1)'!E17+'1.OS-PR o hl.agend(1)'!E22+'2.OS-PR o hl.agend(2)'!E7+'2.OS-PR o hl.agend(2)'!E12+'2.OS-PR o hl.agend(2)'!E17+'2.OS-PR o hl.agend(2)'!E22</f>
        <v>174422</v>
      </c>
      <c r="F27" s="97">
        <f>'1.OS-PR o hl.agend(1)'!F7+'1.OS-PR o hl.agend(1)'!F12+'1.OS-PR o hl.agend(1)'!F17+'1.OS-PR o hl.agend(1)'!F22+'2.OS-PR o hl.agend(2)'!F7+'2.OS-PR o hl.agend(2)'!F12+'2.OS-PR o hl.agend(2)'!F17+'2.OS-PR o hl.agend(2)'!F22</f>
        <v>40268</v>
      </c>
      <c r="G27" s="97">
        <f>'1.OS-PR o hl.agend(1)'!G7+'1.OS-PR o hl.agend(1)'!G12+'1.OS-PR o hl.agend(1)'!G17+'1.OS-PR o hl.agend(1)'!G22+'2.OS-PR o hl.agend(2)'!G7+'2.OS-PR o hl.agend(2)'!G12+'2.OS-PR o hl.agend(2)'!G17+'2.OS-PR o hl.agend(2)'!G22</f>
        <v>41180</v>
      </c>
      <c r="H27" s="97">
        <f>'1.OS-PR o hl.agend(1)'!H7+'1.OS-PR o hl.agend(1)'!H12+'1.OS-PR o hl.agend(1)'!H17+'1.OS-PR o hl.agend(1)'!H22+'2.OS-PR o hl.agend(2)'!H7+'2.OS-PR o hl.agend(2)'!H12+'2.OS-PR o hl.agend(2)'!H17+'2.OS-PR o hl.agend(2)'!H22</f>
        <v>21543</v>
      </c>
      <c r="I27" s="97">
        <f>'1.OS-PR o hl.agend(1)'!I7+'1.OS-PR o hl.agend(1)'!I12+'1.OS-PR o hl.agend(1)'!I17+'1.OS-PR o hl.agend(1)'!I22+'2.OS-PR o hl.agend(2)'!I7+'2.OS-PR o hl.agend(2)'!I12+'2.OS-PR o hl.agend(2)'!I17+'2.OS-PR o hl.agend(2)'!I22</f>
        <v>187440</v>
      </c>
      <c r="J27" s="97">
        <f>'1.OS-PR o hl.agend(1)'!J7+'1.OS-PR o hl.agend(1)'!J12+'1.OS-PR o hl.agend(1)'!J17+'1.OS-PR o hl.agend(1)'!J22+'2.OS-PR o hl.agend(2)'!J7+'2.OS-PR o hl.agend(2)'!J12+'2.OS-PR o hl.agend(2)'!J17+'2.OS-PR o hl.agend(2)'!J22</f>
        <v>205745</v>
      </c>
      <c r="K27" s="97">
        <f>'1.OS-PR o hl.agend(1)'!K7+'1.OS-PR o hl.agend(1)'!K12+'1.OS-PR o hl.agend(1)'!K17+'1.OS-PR o hl.agend(1)'!K22+'2.OS-PR o hl.agend(2)'!K7+'2.OS-PR o hl.agend(2)'!K12+'2.OS-PR o hl.agend(2)'!K17+'2.OS-PR o hl.agend(2)'!K22</f>
        <v>93869</v>
      </c>
      <c r="L27" s="97">
        <f>'1.OS-PR o hl.agend(1)'!L7+'1.OS-PR o hl.agend(1)'!L12+'1.OS-PR o hl.agend(1)'!L17+'1.OS-PR o hl.agend(1)'!L22+'2.OS-PR o hl.agend(2)'!L7+'2.OS-PR o hl.agend(2)'!L12+'2.OS-PR o hl.agend(2)'!L17+'2.OS-PR o hl.agend(2)'!L22</f>
        <v>706</v>
      </c>
      <c r="M27" s="97">
        <f>'1.OS-PR o hl.agend(1)'!M7+'1.OS-PR o hl.agend(1)'!M12+'1.OS-PR o hl.agend(1)'!M17+'1.OS-PR o hl.agend(1)'!M22+'2.OS-PR o hl.agend(2)'!M7+'2.OS-PR o hl.agend(2)'!M12+'2.OS-PR o hl.agend(2)'!M17+'2.OS-PR o hl.agend(2)'!M22</f>
        <v>800</v>
      </c>
      <c r="N27" s="98">
        <f>'1.OS-PR o hl.agend(1)'!N7+'1.OS-PR o hl.agend(1)'!N12+'1.OS-PR o hl.agend(1)'!N17+'1.OS-PR o hl.agend(1)'!N22+'2.OS-PR o hl.agend(2)'!N7+'2.OS-PR o hl.agend(2)'!N12+'2.OS-PR o hl.agend(2)'!N17+'2.OS-PR o hl.agend(2)'!N22</f>
        <v>1418</v>
      </c>
    </row>
    <row r="28" spans="1:14" ht="16.5" customHeight="1">
      <c r="A28" s="174"/>
      <c r="B28" s="45">
        <v>2015</v>
      </c>
      <c r="C28" s="97">
        <f>'1.OS-PR o hl.agend(1)'!C8+'1.OS-PR o hl.agend(1)'!C13+'1.OS-PR o hl.agend(1)'!C18+'1.OS-PR o hl.agend(1)'!C23+'2.OS-PR o hl.agend(2)'!C8+'2.OS-PR o hl.agend(2)'!C13+'2.OS-PR o hl.agend(2)'!C18+'2.OS-PR o hl.agend(2)'!C23</f>
        <v>236212</v>
      </c>
      <c r="D28" s="97">
        <f>'1.OS-PR o hl.agend(1)'!D8+'1.OS-PR o hl.agend(1)'!D13+'1.OS-PR o hl.agend(1)'!D18+'1.OS-PR o hl.agend(1)'!D23+'2.OS-PR o hl.agend(2)'!D8+'2.OS-PR o hl.agend(2)'!D13+'2.OS-PR o hl.agend(2)'!D18+'2.OS-PR o hl.agend(2)'!D23</f>
        <v>194981</v>
      </c>
      <c r="E28" s="97">
        <f>'1.OS-PR o hl.agend(1)'!E8+'1.OS-PR o hl.agend(1)'!E13+'1.OS-PR o hl.agend(1)'!E18+'1.OS-PR o hl.agend(1)'!E23+'2.OS-PR o hl.agend(2)'!E8+'2.OS-PR o hl.agend(2)'!E13+'2.OS-PR o hl.agend(2)'!E18+'2.OS-PR o hl.agend(2)'!E23</f>
        <v>215653</v>
      </c>
      <c r="F28" s="97">
        <f>'1.OS-PR o hl.agend(1)'!F8+'1.OS-PR o hl.agend(1)'!F13+'1.OS-PR o hl.agend(1)'!F18+'1.OS-PR o hl.agend(1)'!F23+'2.OS-PR o hl.agend(2)'!F8+'2.OS-PR o hl.agend(2)'!F13+'2.OS-PR o hl.agend(2)'!F18+'2.OS-PR o hl.agend(2)'!F23</f>
        <v>36423</v>
      </c>
      <c r="G28" s="97">
        <f>'1.OS-PR o hl.agend(1)'!G8+'1.OS-PR o hl.agend(1)'!G13+'1.OS-PR o hl.agend(1)'!G18+'1.OS-PR o hl.agend(1)'!G23+'2.OS-PR o hl.agend(2)'!G8+'2.OS-PR o hl.agend(2)'!G13+'2.OS-PR o hl.agend(2)'!G18+'2.OS-PR o hl.agend(2)'!G23</f>
        <v>37211</v>
      </c>
      <c r="H28" s="97">
        <f>'1.OS-PR o hl.agend(1)'!H8+'1.OS-PR o hl.agend(1)'!H13+'1.OS-PR o hl.agend(1)'!H18+'1.OS-PR o hl.agend(1)'!H23+'2.OS-PR o hl.agend(2)'!H8+'2.OS-PR o hl.agend(2)'!H13+'2.OS-PR o hl.agend(2)'!H18+'2.OS-PR o hl.agend(2)'!H23</f>
        <v>20755</v>
      </c>
      <c r="I28" s="97">
        <f>'1.OS-PR o hl.agend(1)'!I8+'1.OS-PR o hl.agend(1)'!I13+'1.OS-PR o hl.agend(1)'!I18+'1.OS-PR o hl.agend(1)'!I23+'2.OS-PR o hl.agend(2)'!I8+'2.OS-PR o hl.agend(2)'!I13+'2.OS-PR o hl.agend(2)'!I18+'2.OS-PR o hl.agend(2)'!I23</f>
        <v>0</v>
      </c>
      <c r="J28" s="97">
        <f>'1.OS-PR o hl.agend(1)'!J8+'1.OS-PR o hl.agend(1)'!J13+'1.OS-PR o hl.agend(1)'!J18+'1.OS-PR o hl.agend(1)'!J23+'2.OS-PR o hl.agend(2)'!J8+'2.OS-PR o hl.agend(2)'!J13+'2.OS-PR o hl.agend(2)'!J18+'2.OS-PR o hl.agend(2)'!J23</f>
        <v>79521</v>
      </c>
      <c r="K28" s="97">
        <f>'1.OS-PR o hl.agend(1)'!K8+'1.OS-PR o hl.agend(1)'!K13+'1.OS-PR o hl.agend(1)'!K18+'1.OS-PR o hl.agend(1)'!K23+'2.OS-PR o hl.agend(2)'!K8+'2.OS-PR o hl.agend(2)'!K13+'2.OS-PR o hl.agend(2)'!K18+'2.OS-PR o hl.agend(2)'!K23</f>
        <v>14348</v>
      </c>
      <c r="L28" s="97">
        <f>'1.OS-PR o hl.agend(1)'!L8+'1.OS-PR o hl.agend(1)'!L13+'1.OS-PR o hl.agend(1)'!L18+'1.OS-PR o hl.agend(1)'!L23+'2.OS-PR o hl.agend(2)'!L8+'2.OS-PR o hl.agend(2)'!L13+'2.OS-PR o hl.agend(2)'!L18+'2.OS-PR o hl.agend(2)'!L23</f>
        <v>711</v>
      </c>
      <c r="M28" s="97">
        <f>'1.OS-PR o hl.agend(1)'!M8+'1.OS-PR o hl.agend(1)'!M13+'1.OS-PR o hl.agend(1)'!M18+'1.OS-PR o hl.agend(1)'!M23+'2.OS-PR o hl.agend(2)'!M8+'2.OS-PR o hl.agend(2)'!M13+'2.OS-PR o hl.agend(2)'!M18+'2.OS-PR o hl.agend(2)'!M23</f>
        <v>783</v>
      </c>
      <c r="N28" s="98">
        <f>'1.OS-PR o hl.agend(1)'!N8+'1.OS-PR o hl.agend(1)'!N13+'1.OS-PR o hl.agend(1)'!N18+'1.OS-PR o hl.agend(1)'!N23+'2.OS-PR o hl.agend(2)'!N8+'2.OS-PR o hl.agend(2)'!N13+'2.OS-PR o hl.agend(2)'!N18+'2.OS-PR o hl.agend(2)'!N23</f>
        <v>1346</v>
      </c>
    </row>
    <row r="29" spans="1:14" ht="16.5" customHeight="1" thickBot="1">
      <c r="A29" s="175"/>
      <c r="B29" s="122">
        <v>2016</v>
      </c>
      <c r="C29" s="123">
        <f>'1.OS-PR o hl.agend(1)'!C29</f>
        <v>105153</v>
      </c>
      <c r="D29" s="123">
        <f>'1.OS-PR o hl.agend(1)'!D29</f>
        <v>184298</v>
      </c>
      <c r="E29" s="123">
        <f>'1.OS-PR o hl.agend(1)'!E29</f>
        <v>136508</v>
      </c>
      <c r="F29" s="123">
        <f>'1.OS-PR o hl.agend(1)'!F29</f>
        <v>34472</v>
      </c>
      <c r="G29" s="123">
        <f>'1.OS-PR o hl.agend(1)'!G29</f>
        <v>33792</v>
      </c>
      <c r="H29" s="123">
        <f>'1.OS-PR o hl.agend(1)'!H29</f>
        <v>21435</v>
      </c>
      <c r="I29" s="123">
        <f>'1.OS-PR o hl.agend(1)'!I29</f>
        <v>1</v>
      </c>
      <c r="J29" s="123">
        <f>'1.OS-PR o hl.agend(1)'!J29</f>
        <v>10700</v>
      </c>
      <c r="K29" s="123">
        <f>'1.OS-PR o hl.agend(1)'!K29</f>
        <v>3649</v>
      </c>
      <c r="L29" s="123">
        <f>'1.OS-PR o hl.agend(1)'!L29</f>
        <v>690</v>
      </c>
      <c r="M29" s="123">
        <f>'1.OS-PR o hl.agend(1)'!M29</f>
        <v>749</v>
      </c>
      <c r="N29" s="123">
        <f>'1.OS-PR o hl.agend(1)'!N29</f>
        <v>1287</v>
      </c>
    </row>
    <row r="30" spans="1:5" ht="16.5" customHeight="1" thickTop="1">
      <c r="A30" s="51"/>
      <c r="B30" s="180" t="s">
        <v>55</v>
      </c>
      <c r="C30" s="180"/>
      <c r="D30" s="180"/>
      <c r="E30" s="180"/>
    </row>
  </sheetData>
  <sheetProtection/>
  <mergeCells count="14">
    <mergeCell ref="F3:H3"/>
    <mergeCell ref="I3:K3"/>
    <mergeCell ref="L3:N3"/>
    <mergeCell ref="A5:A9"/>
    <mergeCell ref="A10:A14"/>
    <mergeCell ref="A15:A19"/>
    <mergeCell ref="A20:A24"/>
    <mergeCell ref="A25:A29"/>
    <mergeCell ref="B30:E30"/>
    <mergeCell ref="A1:N1"/>
    <mergeCell ref="A2:A4"/>
    <mergeCell ref="B2:B4"/>
    <mergeCell ref="C2:N2"/>
    <mergeCell ref="C3:E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6"/>
  <sheetViews>
    <sheetView showGridLines="0" zoomScaleSheetLayoutView="100" zoomScalePageLayoutView="0" workbookViewId="0" topLeftCell="A1">
      <selection activeCell="F6" sqref="F6"/>
    </sheetView>
  </sheetViews>
  <sheetFormatPr defaultColWidth="9.140625" defaultRowHeight="12.75"/>
  <cols>
    <col min="2" max="2" width="7.7109375" style="0" customWidth="1"/>
    <col min="3" max="3" width="9.28125" style="0" customWidth="1"/>
  </cols>
  <sheetData>
    <row r="1" spans="1:14" ht="18" customHeight="1" thickBot="1">
      <c r="A1" s="181" t="s">
        <v>19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16.5" customHeight="1" thickTop="1">
      <c r="A2" s="176" t="s">
        <v>1</v>
      </c>
      <c r="B2" s="177" t="s">
        <v>2</v>
      </c>
      <c r="C2" s="168" t="s">
        <v>53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</row>
    <row r="3" spans="1:14" ht="16.5" customHeight="1">
      <c r="A3" s="174"/>
      <c r="B3" s="178"/>
      <c r="C3" s="170" t="s">
        <v>20</v>
      </c>
      <c r="D3" s="170"/>
      <c r="E3" s="170"/>
      <c r="F3" s="170" t="s">
        <v>21</v>
      </c>
      <c r="G3" s="170"/>
      <c r="H3" s="170"/>
      <c r="I3" s="170" t="s">
        <v>22</v>
      </c>
      <c r="J3" s="170"/>
      <c r="K3" s="170"/>
      <c r="L3" s="170" t="s">
        <v>23</v>
      </c>
      <c r="M3" s="170"/>
      <c r="N3" s="171"/>
    </row>
    <row r="4" spans="1:14" ht="16.5" customHeight="1" thickBot="1">
      <c r="A4" s="175"/>
      <c r="B4" s="179"/>
      <c r="C4" s="37" t="s">
        <v>7</v>
      </c>
      <c r="D4" s="37" t="s">
        <v>8</v>
      </c>
      <c r="E4" s="37" t="s">
        <v>9</v>
      </c>
      <c r="F4" s="37" t="s">
        <v>7</v>
      </c>
      <c r="G4" s="37" t="s">
        <v>8</v>
      </c>
      <c r="H4" s="37" t="s">
        <v>9</v>
      </c>
      <c r="I4" s="37" t="s">
        <v>7</v>
      </c>
      <c r="J4" s="37" t="s">
        <v>8</v>
      </c>
      <c r="K4" s="37" t="s">
        <v>9</v>
      </c>
      <c r="L4" s="37" t="s">
        <v>7</v>
      </c>
      <c r="M4" s="37" t="s">
        <v>8</v>
      </c>
      <c r="N4" s="38" t="s">
        <v>9</v>
      </c>
    </row>
    <row r="5" spans="1:14" ht="16.5" customHeight="1" thickTop="1">
      <c r="A5" s="176" t="s">
        <v>10</v>
      </c>
      <c r="B5" s="65">
        <v>2012</v>
      </c>
      <c r="C5" s="71">
        <v>6624</v>
      </c>
      <c r="D5" s="71">
        <v>7107</v>
      </c>
      <c r="E5" s="71">
        <v>11413</v>
      </c>
      <c r="F5" s="71">
        <v>10504</v>
      </c>
      <c r="G5" s="71">
        <v>10514</v>
      </c>
      <c r="H5" s="71">
        <v>3412</v>
      </c>
      <c r="I5" s="71">
        <v>50</v>
      </c>
      <c r="J5" s="71">
        <v>58</v>
      </c>
      <c r="K5" s="71">
        <v>33</v>
      </c>
      <c r="L5" s="71">
        <v>8355</v>
      </c>
      <c r="M5" s="71">
        <v>8205</v>
      </c>
      <c r="N5" s="72">
        <v>5875</v>
      </c>
    </row>
    <row r="6" spans="1:14" ht="16.5" customHeight="1">
      <c r="A6" s="174"/>
      <c r="B6" s="2">
        <v>2013</v>
      </c>
      <c r="C6" s="69">
        <v>6498</v>
      </c>
      <c r="D6" s="69">
        <v>6550</v>
      </c>
      <c r="E6" s="69">
        <v>11361</v>
      </c>
      <c r="F6" s="69">
        <v>9508</v>
      </c>
      <c r="G6" s="69">
        <v>9639</v>
      </c>
      <c r="H6" s="69">
        <v>3281</v>
      </c>
      <c r="I6" s="69">
        <v>40</v>
      </c>
      <c r="J6" s="69">
        <v>45</v>
      </c>
      <c r="K6" s="69">
        <v>28</v>
      </c>
      <c r="L6" s="69">
        <v>8349</v>
      </c>
      <c r="M6" s="69">
        <v>8126</v>
      </c>
      <c r="N6" s="70">
        <v>6098</v>
      </c>
    </row>
    <row r="7" spans="1:14" ht="16.5" customHeight="1">
      <c r="A7" s="174"/>
      <c r="B7" s="2">
        <v>2014</v>
      </c>
      <c r="C7" s="69">
        <v>5901</v>
      </c>
      <c r="D7" s="69">
        <v>6636</v>
      </c>
      <c r="E7" s="69">
        <v>10626</v>
      </c>
      <c r="F7" s="69">
        <v>9034</v>
      </c>
      <c r="G7" s="69">
        <v>9127</v>
      </c>
      <c r="H7" s="69">
        <v>3188</v>
      </c>
      <c r="I7" s="69">
        <v>42</v>
      </c>
      <c r="J7" s="69">
        <v>32</v>
      </c>
      <c r="K7" s="69">
        <v>38</v>
      </c>
      <c r="L7" s="69">
        <v>7925</v>
      </c>
      <c r="M7" s="69">
        <v>8502</v>
      </c>
      <c r="N7" s="70">
        <v>5521</v>
      </c>
    </row>
    <row r="8" spans="1:14" ht="16.5" customHeight="1">
      <c r="A8" s="174"/>
      <c r="B8" s="2">
        <v>2015</v>
      </c>
      <c r="C8" s="69">
        <v>10183</v>
      </c>
      <c r="D8" s="69">
        <v>8169</v>
      </c>
      <c r="E8" s="69">
        <v>12640</v>
      </c>
      <c r="F8" s="69">
        <v>0</v>
      </c>
      <c r="G8" s="69">
        <v>2997</v>
      </c>
      <c r="H8" s="69">
        <v>191</v>
      </c>
      <c r="I8" s="69">
        <v>38</v>
      </c>
      <c r="J8" s="69">
        <v>42</v>
      </c>
      <c r="K8" s="69">
        <v>34</v>
      </c>
      <c r="L8" s="69">
        <v>8222</v>
      </c>
      <c r="M8" s="69">
        <v>8346</v>
      </c>
      <c r="N8" s="70">
        <v>5397</v>
      </c>
    </row>
    <row r="9" spans="1:15" ht="16.5" customHeight="1" thickBot="1">
      <c r="A9" s="174"/>
      <c r="B9" s="75">
        <v>2016</v>
      </c>
      <c r="C9" s="73">
        <v>7031</v>
      </c>
      <c r="D9" s="73">
        <v>7860</v>
      </c>
      <c r="E9" s="73">
        <v>11811</v>
      </c>
      <c r="F9" s="73">
        <v>0</v>
      </c>
      <c r="G9" s="73">
        <v>141</v>
      </c>
      <c r="H9" s="73">
        <v>50</v>
      </c>
      <c r="I9" s="73">
        <v>28</v>
      </c>
      <c r="J9" s="73">
        <v>25</v>
      </c>
      <c r="K9" s="73">
        <v>37</v>
      </c>
      <c r="L9" s="73">
        <v>7982</v>
      </c>
      <c r="M9" s="73">
        <v>8072</v>
      </c>
      <c r="N9" s="74">
        <v>5307</v>
      </c>
      <c r="O9" s="4"/>
    </row>
    <row r="10" spans="1:14" ht="16.5" customHeight="1" thickTop="1">
      <c r="A10" s="174" t="s">
        <v>11</v>
      </c>
      <c r="B10" s="59">
        <v>2012</v>
      </c>
      <c r="C10" s="85">
        <v>1772</v>
      </c>
      <c r="D10" s="85">
        <v>1845</v>
      </c>
      <c r="E10" s="85">
        <v>2354</v>
      </c>
      <c r="F10" s="85">
        <v>4008</v>
      </c>
      <c r="G10" s="85">
        <v>3773</v>
      </c>
      <c r="H10" s="85">
        <v>1631</v>
      </c>
      <c r="I10" s="85">
        <v>18</v>
      </c>
      <c r="J10" s="85">
        <v>24</v>
      </c>
      <c r="K10" s="85">
        <v>9</v>
      </c>
      <c r="L10" s="85">
        <v>8562</v>
      </c>
      <c r="M10" s="85">
        <v>8447</v>
      </c>
      <c r="N10" s="86">
        <v>5018</v>
      </c>
    </row>
    <row r="11" spans="1:14" ht="16.5" customHeight="1">
      <c r="A11" s="174"/>
      <c r="B11" s="2">
        <v>2013</v>
      </c>
      <c r="C11" s="87">
        <v>1654</v>
      </c>
      <c r="D11" s="87">
        <v>1891</v>
      </c>
      <c r="E11" s="87">
        <v>2117</v>
      </c>
      <c r="F11" s="87">
        <v>3557</v>
      </c>
      <c r="G11" s="87">
        <v>3528</v>
      </c>
      <c r="H11" s="87">
        <v>1660</v>
      </c>
      <c r="I11" s="87">
        <v>22</v>
      </c>
      <c r="J11" s="87">
        <v>21</v>
      </c>
      <c r="K11" s="87">
        <v>10</v>
      </c>
      <c r="L11" s="87">
        <v>8499</v>
      </c>
      <c r="M11" s="87">
        <v>8447</v>
      </c>
      <c r="N11" s="88">
        <v>5070</v>
      </c>
    </row>
    <row r="12" spans="1:14" ht="16.5" customHeight="1">
      <c r="A12" s="174"/>
      <c r="B12" s="2">
        <v>2014</v>
      </c>
      <c r="C12" s="87">
        <v>1598</v>
      </c>
      <c r="D12" s="87">
        <v>1614</v>
      </c>
      <c r="E12" s="87">
        <v>2101</v>
      </c>
      <c r="F12" s="87">
        <v>3436</v>
      </c>
      <c r="G12" s="87">
        <v>3337</v>
      </c>
      <c r="H12" s="87">
        <v>1759</v>
      </c>
      <c r="I12" s="87">
        <v>39</v>
      </c>
      <c r="J12" s="87">
        <v>43</v>
      </c>
      <c r="K12" s="87">
        <v>6</v>
      </c>
      <c r="L12" s="87">
        <v>8308</v>
      </c>
      <c r="M12" s="87">
        <v>8458</v>
      </c>
      <c r="N12" s="88">
        <v>4920</v>
      </c>
    </row>
    <row r="13" spans="1:14" ht="16.5" customHeight="1">
      <c r="A13" s="174"/>
      <c r="B13" s="2">
        <v>2015</v>
      </c>
      <c r="C13" s="87">
        <v>3593</v>
      </c>
      <c r="D13" s="87">
        <v>2542</v>
      </c>
      <c r="E13" s="87">
        <v>3152</v>
      </c>
      <c r="F13" s="87">
        <v>0</v>
      </c>
      <c r="G13" s="87">
        <v>1517</v>
      </c>
      <c r="H13" s="87">
        <v>242</v>
      </c>
      <c r="I13" s="87">
        <v>22</v>
      </c>
      <c r="J13" s="87">
        <v>18</v>
      </c>
      <c r="K13" s="87">
        <v>10</v>
      </c>
      <c r="L13" s="87">
        <v>8511</v>
      </c>
      <c r="M13" s="87">
        <v>8509</v>
      </c>
      <c r="N13" s="88">
        <v>4922</v>
      </c>
    </row>
    <row r="14" spans="1:14" ht="16.5" customHeight="1" thickBot="1">
      <c r="A14" s="174"/>
      <c r="B14" s="75">
        <v>2016</v>
      </c>
      <c r="C14" s="73">
        <v>2647</v>
      </c>
      <c r="D14" s="73">
        <v>2896</v>
      </c>
      <c r="E14" s="73">
        <v>2903</v>
      </c>
      <c r="F14" s="73">
        <v>0</v>
      </c>
      <c r="G14" s="73">
        <v>221</v>
      </c>
      <c r="H14" s="73">
        <v>21</v>
      </c>
      <c r="I14" s="73">
        <v>25</v>
      </c>
      <c r="J14" s="73">
        <v>21</v>
      </c>
      <c r="K14" s="73">
        <v>14</v>
      </c>
      <c r="L14" s="73">
        <v>8121</v>
      </c>
      <c r="M14" s="73">
        <v>7787</v>
      </c>
      <c r="N14" s="74">
        <v>5256</v>
      </c>
    </row>
    <row r="15" spans="1:14" ht="16.5" customHeight="1" thickTop="1">
      <c r="A15" s="174" t="s">
        <v>12</v>
      </c>
      <c r="B15" s="59">
        <v>2012</v>
      </c>
      <c r="C15" s="85">
        <v>1580</v>
      </c>
      <c r="D15" s="85">
        <v>1874</v>
      </c>
      <c r="E15" s="85">
        <v>1539</v>
      </c>
      <c r="F15" s="85">
        <v>4028</v>
      </c>
      <c r="G15" s="85">
        <v>3728</v>
      </c>
      <c r="H15" s="85">
        <v>1740</v>
      </c>
      <c r="I15" s="85">
        <v>22</v>
      </c>
      <c r="J15" s="85">
        <v>19</v>
      </c>
      <c r="K15" s="85">
        <v>8</v>
      </c>
      <c r="L15" s="85">
        <v>8570</v>
      </c>
      <c r="M15" s="85">
        <v>8546</v>
      </c>
      <c r="N15" s="86">
        <v>5299</v>
      </c>
    </row>
    <row r="16" spans="1:14" ht="16.5" customHeight="1">
      <c r="A16" s="174"/>
      <c r="B16" s="2">
        <v>2013</v>
      </c>
      <c r="C16" s="87">
        <v>2850</v>
      </c>
      <c r="D16" s="87">
        <v>2207</v>
      </c>
      <c r="E16" s="87">
        <v>2182</v>
      </c>
      <c r="F16" s="87">
        <v>3425</v>
      </c>
      <c r="G16" s="87">
        <v>3949</v>
      </c>
      <c r="H16" s="87">
        <v>1216</v>
      </c>
      <c r="I16" s="87">
        <v>18</v>
      </c>
      <c r="J16" s="87">
        <v>17</v>
      </c>
      <c r="K16" s="87">
        <v>9</v>
      </c>
      <c r="L16" s="87">
        <v>8147</v>
      </c>
      <c r="M16" s="87">
        <v>8621</v>
      </c>
      <c r="N16" s="88">
        <v>4825</v>
      </c>
    </row>
    <row r="17" spans="1:14" ht="16.5" customHeight="1">
      <c r="A17" s="174"/>
      <c r="B17" s="2">
        <v>2014</v>
      </c>
      <c r="C17" s="87">
        <v>1513</v>
      </c>
      <c r="D17" s="87">
        <v>1375</v>
      </c>
      <c r="E17" s="87">
        <v>2320</v>
      </c>
      <c r="F17" s="87">
        <v>3036</v>
      </c>
      <c r="G17" s="87">
        <v>2998</v>
      </c>
      <c r="H17" s="87">
        <v>1254</v>
      </c>
      <c r="I17" s="87">
        <v>25</v>
      </c>
      <c r="J17" s="87">
        <v>26</v>
      </c>
      <c r="K17" s="87">
        <v>8</v>
      </c>
      <c r="L17" s="87">
        <v>8175</v>
      </c>
      <c r="M17" s="87">
        <v>7985</v>
      </c>
      <c r="N17" s="88">
        <v>5015</v>
      </c>
    </row>
    <row r="18" spans="1:14" ht="16.5" customHeight="1">
      <c r="A18" s="174"/>
      <c r="B18" s="2">
        <v>2015</v>
      </c>
      <c r="C18" s="87">
        <v>2997</v>
      </c>
      <c r="D18" s="87">
        <v>2271</v>
      </c>
      <c r="E18" s="87">
        <v>3046</v>
      </c>
      <c r="F18" s="87">
        <v>0</v>
      </c>
      <c r="G18" s="87">
        <v>1194</v>
      </c>
      <c r="H18" s="87">
        <v>60</v>
      </c>
      <c r="I18" s="87">
        <v>18</v>
      </c>
      <c r="J18" s="87">
        <v>15</v>
      </c>
      <c r="K18" s="87">
        <v>11</v>
      </c>
      <c r="L18" s="87">
        <v>8030</v>
      </c>
      <c r="M18" s="87">
        <v>8227</v>
      </c>
      <c r="N18" s="88">
        <v>4818</v>
      </c>
    </row>
    <row r="19" spans="1:15" ht="16.5" customHeight="1" thickBot="1">
      <c r="A19" s="174"/>
      <c r="B19" s="75">
        <v>2016</v>
      </c>
      <c r="C19" s="73">
        <v>2177</v>
      </c>
      <c r="D19" s="73">
        <v>2457</v>
      </c>
      <c r="E19" s="73">
        <v>2766</v>
      </c>
      <c r="F19" s="73">
        <v>0</v>
      </c>
      <c r="G19" s="73">
        <v>29</v>
      </c>
      <c r="H19" s="73">
        <v>31</v>
      </c>
      <c r="I19" s="73">
        <v>16</v>
      </c>
      <c r="J19" s="73">
        <v>22</v>
      </c>
      <c r="K19" s="73">
        <v>5</v>
      </c>
      <c r="L19" s="73">
        <v>8072</v>
      </c>
      <c r="M19" s="73">
        <v>7593</v>
      </c>
      <c r="N19" s="74">
        <v>5297</v>
      </c>
      <c r="O19" s="4"/>
    </row>
    <row r="20" spans="1:14" ht="16.5" customHeight="1" thickTop="1">
      <c r="A20" s="174" t="s">
        <v>13</v>
      </c>
      <c r="B20" s="52">
        <v>2012</v>
      </c>
      <c r="C20" s="102">
        <v>2058</v>
      </c>
      <c r="D20" s="102">
        <v>2109</v>
      </c>
      <c r="E20" s="102">
        <v>1439</v>
      </c>
      <c r="F20" s="102">
        <v>4280</v>
      </c>
      <c r="G20" s="102">
        <v>4771</v>
      </c>
      <c r="H20" s="102">
        <v>1253</v>
      </c>
      <c r="I20" s="102">
        <v>15</v>
      </c>
      <c r="J20" s="102">
        <v>17</v>
      </c>
      <c r="K20" s="102">
        <v>7</v>
      </c>
      <c r="L20" s="102">
        <v>10438</v>
      </c>
      <c r="M20" s="102">
        <v>10081</v>
      </c>
      <c r="N20" s="103">
        <v>5512</v>
      </c>
    </row>
    <row r="21" spans="1:14" ht="16.5" customHeight="1">
      <c r="A21" s="174"/>
      <c r="B21" s="39">
        <v>2013</v>
      </c>
      <c r="C21" s="91">
        <v>1924</v>
      </c>
      <c r="D21" s="91">
        <v>2017</v>
      </c>
      <c r="E21" s="91">
        <v>1346</v>
      </c>
      <c r="F21" s="91">
        <v>4137</v>
      </c>
      <c r="G21" s="91">
        <v>4068</v>
      </c>
      <c r="H21" s="91">
        <v>1322</v>
      </c>
      <c r="I21" s="91">
        <v>18</v>
      </c>
      <c r="J21" s="91">
        <v>18</v>
      </c>
      <c r="K21" s="91">
        <v>7</v>
      </c>
      <c r="L21" s="91">
        <v>10386</v>
      </c>
      <c r="M21" s="91">
        <v>9973</v>
      </c>
      <c r="N21" s="92">
        <v>5925</v>
      </c>
    </row>
    <row r="22" spans="1:14" ht="16.5" customHeight="1">
      <c r="A22" s="174"/>
      <c r="B22" s="39">
        <v>2014</v>
      </c>
      <c r="C22" s="91">
        <v>1689</v>
      </c>
      <c r="D22" s="91">
        <v>1582</v>
      </c>
      <c r="E22" s="91">
        <v>1453</v>
      </c>
      <c r="F22" s="91">
        <v>3621</v>
      </c>
      <c r="G22" s="91">
        <v>3665</v>
      </c>
      <c r="H22" s="91">
        <v>1278</v>
      </c>
      <c r="I22" s="91">
        <v>24</v>
      </c>
      <c r="J22" s="91">
        <v>27</v>
      </c>
      <c r="K22" s="91">
        <v>4</v>
      </c>
      <c r="L22" s="91">
        <v>10289</v>
      </c>
      <c r="M22" s="91">
        <v>10413</v>
      </c>
      <c r="N22" s="92">
        <v>5801</v>
      </c>
    </row>
    <row r="23" spans="1:14" ht="16.5" customHeight="1">
      <c r="A23" s="174"/>
      <c r="B23" s="39">
        <v>2015</v>
      </c>
      <c r="C23" s="91">
        <v>3461</v>
      </c>
      <c r="D23" s="91">
        <v>2636</v>
      </c>
      <c r="E23" s="91">
        <v>2278</v>
      </c>
      <c r="F23" s="91">
        <v>0</v>
      </c>
      <c r="G23" s="91">
        <v>1179</v>
      </c>
      <c r="H23" s="91">
        <v>99</v>
      </c>
      <c r="I23" s="91">
        <v>10</v>
      </c>
      <c r="J23" s="91">
        <v>9</v>
      </c>
      <c r="K23" s="91">
        <v>5</v>
      </c>
      <c r="L23" s="91">
        <v>10320</v>
      </c>
      <c r="M23" s="91">
        <v>9856</v>
      </c>
      <c r="N23" s="92">
        <v>6265</v>
      </c>
    </row>
    <row r="24" spans="1:14" ht="16.5" customHeight="1" thickBot="1">
      <c r="A24" s="175"/>
      <c r="B24" s="104">
        <v>2016</v>
      </c>
      <c r="C24" s="73">
        <v>2233</v>
      </c>
      <c r="D24" s="73">
        <v>2765</v>
      </c>
      <c r="E24" s="73">
        <v>1846</v>
      </c>
      <c r="F24" s="73">
        <v>0</v>
      </c>
      <c r="G24" s="73">
        <v>53</v>
      </c>
      <c r="H24" s="73">
        <v>36</v>
      </c>
      <c r="I24" s="73">
        <v>13</v>
      </c>
      <c r="J24" s="73">
        <v>15</v>
      </c>
      <c r="K24" s="73">
        <v>3</v>
      </c>
      <c r="L24" s="73">
        <v>11127</v>
      </c>
      <c r="M24" s="73">
        <v>10459</v>
      </c>
      <c r="N24" s="74">
        <v>6933</v>
      </c>
    </row>
    <row r="25" spans="1:14" ht="16.5" customHeight="1" thickTop="1">
      <c r="A25" s="176" t="s">
        <v>14</v>
      </c>
      <c r="B25" s="61">
        <v>2012</v>
      </c>
      <c r="C25" s="93">
        <v>24296</v>
      </c>
      <c r="D25" s="93">
        <v>27165</v>
      </c>
      <c r="E25" s="93">
        <v>29009</v>
      </c>
      <c r="F25" s="93">
        <v>47672</v>
      </c>
      <c r="G25" s="93">
        <v>50700</v>
      </c>
      <c r="H25" s="93">
        <v>15072</v>
      </c>
      <c r="I25" s="93">
        <v>274</v>
      </c>
      <c r="J25" s="93">
        <v>299</v>
      </c>
      <c r="K25" s="93">
        <v>116</v>
      </c>
      <c r="L25" s="93">
        <v>72372</v>
      </c>
      <c r="M25" s="93">
        <v>74392</v>
      </c>
      <c r="N25" s="94">
        <v>40242</v>
      </c>
    </row>
    <row r="26" spans="1:14" ht="16.5" customHeight="1">
      <c r="A26" s="174"/>
      <c r="B26" s="45">
        <v>2013</v>
      </c>
      <c r="C26" s="95">
        <v>23982</v>
      </c>
      <c r="D26" s="95">
        <v>22934</v>
      </c>
      <c r="E26" s="95">
        <v>27926</v>
      </c>
      <c r="F26" s="95">
        <v>40816</v>
      </c>
      <c r="G26" s="95">
        <v>42526</v>
      </c>
      <c r="H26" s="95">
        <v>13492</v>
      </c>
      <c r="I26" s="95">
        <v>204</v>
      </c>
      <c r="J26" s="95">
        <v>198</v>
      </c>
      <c r="K26" s="95">
        <v>106</v>
      </c>
      <c r="L26" s="95">
        <v>74689</v>
      </c>
      <c r="M26" s="95">
        <v>73634</v>
      </c>
      <c r="N26" s="96">
        <v>41524</v>
      </c>
    </row>
    <row r="27" spans="1:14" ht="16.5" customHeight="1">
      <c r="A27" s="174"/>
      <c r="B27" s="45">
        <v>2014</v>
      </c>
      <c r="C27" s="95">
        <v>19184</v>
      </c>
      <c r="D27" s="95">
        <v>20573</v>
      </c>
      <c r="E27" s="95">
        <v>26537</v>
      </c>
      <c r="F27" s="95">
        <v>36265</v>
      </c>
      <c r="G27" s="95">
        <v>36706</v>
      </c>
      <c r="H27" s="95">
        <v>13051</v>
      </c>
      <c r="I27" s="95">
        <v>354</v>
      </c>
      <c r="J27" s="95">
        <v>337</v>
      </c>
      <c r="K27" s="95">
        <v>123</v>
      </c>
      <c r="L27" s="95">
        <v>73584</v>
      </c>
      <c r="M27" s="95">
        <v>74005</v>
      </c>
      <c r="N27" s="96">
        <v>41103</v>
      </c>
    </row>
    <row r="28" spans="1:14" ht="16.5" customHeight="1">
      <c r="A28" s="174"/>
      <c r="B28" s="45">
        <v>2015</v>
      </c>
      <c r="C28" s="63">
        <f>'3.OS PR o vedl.ag.(1)'!C8+'3.OS PR o vedl.ag.(1)'!C13+'3.OS PR o vedl.ag.(1)'!C18+'3.OS PR o vedl.ag.(1)'!C23+'4.OS PR o vedl.ag(2)'!C8+'4.OS PR o vedl.ag(2)'!C13+'4.OS PR o vedl.ag(2)'!C18+'4.OS PR o vedl.ag(2)'!C23</f>
        <v>37311</v>
      </c>
      <c r="D28" s="63">
        <f>'3.OS PR o vedl.ag.(1)'!D8+'3.OS PR o vedl.ag.(1)'!D13+'3.OS PR o vedl.ag.(1)'!D18+'3.OS PR o vedl.ag.(1)'!D23+'4.OS PR o vedl.ag(2)'!D8+'4.OS PR o vedl.ag(2)'!D13+'4.OS PR o vedl.ag(2)'!D18+'4.OS PR o vedl.ag(2)'!D23</f>
        <v>28883</v>
      </c>
      <c r="E28" s="63">
        <f>'3.OS PR o vedl.ag.(1)'!E8+'3.OS PR o vedl.ag.(1)'!E13+'3.OS PR o vedl.ag.(1)'!E18+'3.OS PR o vedl.ag.(1)'!E23+'4.OS PR o vedl.ag(2)'!E8+'4.OS PR o vedl.ag(2)'!E13+'4.OS PR o vedl.ag(2)'!E18+'4.OS PR o vedl.ag(2)'!E23</f>
        <v>34965</v>
      </c>
      <c r="F28" s="63">
        <f>'3.OS PR o vedl.ag.(1)'!F8+'3.OS PR o vedl.ag.(1)'!F13+'3.OS PR o vedl.ag.(1)'!F18+'3.OS PR o vedl.ag.(1)'!F23+'4.OS PR o vedl.ag(2)'!F8+'4.OS PR o vedl.ag(2)'!F13+'4.OS PR o vedl.ag(2)'!F18+'4.OS PR o vedl.ag(2)'!F23</f>
        <v>0</v>
      </c>
      <c r="G28" s="63">
        <f>'3.OS PR o vedl.ag.(1)'!G8+'3.OS PR o vedl.ag.(1)'!G13+'3.OS PR o vedl.ag.(1)'!G18+'3.OS PR o vedl.ag.(1)'!G23+'4.OS PR o vedl.ag(2)'!G8+'4.OS PR o vedl.ag(2)'!G13+'4.OS PR o vedl.ag(2)'!G18+'4.OS PR o vedl.ag(2)'!G23</f>
        <v>12227</v>
      </c>
      <c r="H28" s="63">
        <f>'3.OS PR o vedl.ag.(1)'!H8+'3.OS PR o vedl.ag.(1)'!H13+'3.OS PR o vedl.ag.(1)'!H18+'3.OS PR o vedl.ag.(1)'!H23+'4.OS PR o vedl.ag(2)'!H8+'4.OS PR o vedl.ag(2)'!H13+'4.OS PR o vedl.ag(2)'!H18+'4.OS PR o vedl.ag(2)'!H23</f>
        <v>824</v>
      </c>
      <c r="I28" s="97">
        <f>'3.OS PR o vedl.ag.(1)'!I8+'3.OS PR o vedl.ag.(1)'!I13+'3.OS PR o vedl.ag.(1)'!I18+'3.OS PR o vedl.ag.(1)'!I23+'4.OS PR o vedl.ag(2)'!I8+'4.OS PR o vedl.ag(2)'!I13+'4.OS PR o vedl.ag(2)'!I18+'4.OS PR o vedl.ag(2)'!I23</f>
        <v>178</v>
      </c>
      <c r="J28" s="97">
        <f>'3.OS PR o vedl.ag.(1)'!J8+'3.OS PR o vedl.ag.(1)'!J13+'3.OS PR o vedl.ag.(1)'!J18+'3.OS PR o vedl.ag.(1)'!J23+'4.OS PR o vedl.ag(2)'!J8+'4.OS PR o vedl.ag(2)'!J13+'4.OS PR o vedl.ag(2)'!J18+'4.OS PR o vedl.ag(2)'!J23</f>
        <v>173</v>
      </c>
      <c r="K28" s="97">
        <f>'3.OS PR o vedl.ag.(1)'!K8+'3.OS PR o vedl.ag.(1)'!K13+'3.OS PR o vedl.ag.(1)'!K18+'3.OS PR o vedl.ag.(1)'!K23+'4.OS PR o vedl.ag(2)'!K8+'4.OS PR o vedl.ag(2)'!K13+'4.OS PR o vedl.ag(2)'!K18+'4.OS PR o vedl.ag(2)'!K23</f>
        <v>128</v>
      </c>
      <c r="L28" s="63">
        <f>'3.OS PR o vedl.ag.(1)'!L8+'3.OS PR o vedl.ag.(1)'!L13+'3.OS PR o vedl.ag.(1)'!L18+'3.OS PR o vedl.ag.(1)'!L23+'4.OS PR o vedl.ag(2)'!L8+'4.OS PR o vedl.ag(2)'!L13+'4.OS PR o vedl.ag(2)'!L18+'4.OS PR o vedl.ag(2)'!L23</f>
        <v>74107</v>
      </c>
      <c r="M28" s="63">
        <f>'3.OS PR o vedl.ag.(1)'!M8+'3.OS PR o vedl.ag.(1)'!M13+'3.OS PR o vedl.ag.(1)'!M18+'3.OS PR o vedl.ag.(1)'!M23+'4.OS PR o vedl.ag(2)'!M8+'4.OS PR o vedl.ag(2)'!M13+'4.OS PR o vedl.ag(2)'!M18+'4.OS PR o vedl.ag(2)'!M23</f>
        <v>74083</v>
      </c>
      <c r="N28" s="64">
        <f>'3.OS PR o vedl.ag.(1)'!N8+'3.OS PR o vedl.ag.(1)'!N13+'3.OS PR o vedl.ag.(1)'!N18+'3.OS PR o vedl.ag.(1)'!N23+'4.OS PR o vedl.ag(2)'!N8+'4.OS PR o vedl.ag(2)'!N13+'4.OS PR o vedl.ag(2)'!N18+'4.OS PR o vedl.ag(2)'!N23</f>
        <v>41127</v>
      </c>
    </row>
    <row r="29" spans="1:14" ht="16.5" customHeight="1" thickBot="1">
      <c r="A29" s="175"/>
      <c r="B29" s="125">
        <v>2016</v>
      </c>
      <c r="C29" s="123">
        <f>C9+C14+C19+C24+'4.OS PR o vedl.ag(2)'!C9+'4.OS PR o vedl.ag(2)'!C14+'4.OS PR o vedl.ag(2)'!C19+'4.OS PR o vedl.ag(2)'!C24</f>
        <v>25716</v>
      </c>
      <c r="D29" s="123">
        <f>D9+D14+D19+D24+'4.OS PR o vedl.ag(2)'!D9+'4.OS PR o vedl.ag(2)'!D14+'4.OS PR o vedl.ag(2)'!D19+'4.OS PR o vedl.ag(2)'!D24</f>
        <v>29415</v>
      </c>
      <c r="E29" s="123">
        <f>E9+E14+E19+E24+'4.OS PR o vedl.ag(2)'!E9+'4.OS PR o vedl.ag(2)'!E14+'4.OS PR o vedl.ag(2)'!E19+'4.OS PR o vedl.ag(2)'!E24</f>
        <v>31366</v>
      </c>
      <c r="F29" s="123">
        <f>F9+F14+F19+F24+'4.OS PR o vedl.ag(2)'!F9+'4.OS PR o vedl.ag(2)'!F14+'4.OS PR o vedl.ag(2)'!F19+'4.OS PR o vedl.ag(2)'!F24</f>
        <v>0</v>
      </c>
      <c r="G29" s="123">
        <f>G9+G14+G19+G24+'4.OS PR o vedl.ag(2)'!G9+'4.OS PR o vedl.ag(2)'!G14+'4.OS PR o vedl.ag(2)'!G19+'4.OS PR o vedl.ag(2)'!G24</f>
        <v>573</v>
      </c>
      <c r="H29" s="123">
        <f>H9+H14+H19+H24+'4.OS PR o vedl.ag(2)'!H9+'4.OS PR o vedl.ag(2)'!H14+'4.OS PR o vedl.ag(2)'!H19+'4.OS PR o vedl.ag(2)'!H24</f>
        <v>241</v>
      </c>
      <c r="I29" s="123">
        <f>I9+I14+I19+I24+'4.OS PR o vedl.ag(2)'!I9+'4.OS PR o vedl.ag(2)'!I14+'4.OS PR o vedl.ag(2)'!I19+'4.OS PR o vedl.ag(2)'!I24</f>
        <v>171</v>
      </c>
      <c r="J29" s="123">
        <f>J9+J14+J19+J24+'4.OS PR o vedl.ag(2)'!J9+'4.OS PR o vedl.ag(2)'!J14+'4.OS PR o vedl.ag(2)'!J19+'4.OS PR o vedl.ag(2)'!J24</f>
        <v>178</v>
      </c>
      <c r="K29" s="123">
        <f>K9+K14+K19+K24+'4.OS PR o vedl.ag(2)'!K9+'4.OS PR o vedl.ag(2)'!K14+'4.OS PR o vedl.ag(2)'!K19+'4.OS PR o vedl.ag(2)'!K24</f>
        <v>121</v>
      </c>
      <c r="L29" s="123">
        <f>L9+L14+L19+L24+'4.OS PR o vedl.ag(2)'!L9+'4.OS PR o vedl.ag(2)'!L14+'4.OS PR o vedl.ag(2)'!L19+'4.OS PR o vedl.ag(2)'!L24</f>
        <v>72257</v>
      </c>
      <c r="M29" s="123">
        <f>M9+M14+M19+M24+'4.OS PR o vedl.ag(2)'!M9+'4.OS PR o vedl.ag(2)'!M14+'4.OS PR o vedl.ag(2)'!M19+'4.OS PR o vedl.ag(2)'!M24</f>
        <v>69992</v>
      </c>
      <c r="N29" s="123">
        <f>N9+N14+N19+N24+'4.OS PR o vedl.ag(2)'!N9+'4.OS PR o vedl.ag(2)'!N14+'4.OS PR o vedl.ag(2)'!N19+'4.OS PR o vedl.ag(2)'!N24</f>
        <v>43392</v>
      </c>
    </row>
    <row r="30" spans="1:14" ht="16.5" customHeight="1" thickTop="1">
      <c r="A30" s="4"/>
      <c r="B30" s="180" t="s">
        <v>54</v>
      </c>
      <c r="C30" s="180"/>
      <c r="D30" s="180"/>
      <c r="E30" s="180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sheetProtection/>
  <mergeCells count="14">
    <mergeCell ref="A1:N1"/>
    <mergeCell ref="A2:A4"/>
    <mergeCell ref="B2:B4"/>
    <mergeCell ref="C2:N2"/>
    <mergeCell ref="C3:E3"/>
    <mergeCell ref="F3:H3"/>
    <mergeCell ref="I3:K3"/>
    <mergeCell ref="L3:N3"/>
    <mergeCell ref="B30:E30"/>
    <mergeCell ref="A25:A29"/>
    <mergeCell ref="A5:A9"/>
    <mergeCell ref="A10:A14"/>
    <mergeCell ref="A15:A19"/>
    <mergeCell ref="A20:A2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8"/>
  <sheetViews>
    <sheetView showGridLines="0" zoomScaleSheetLayoutView="100" zoomScalePageLayoutView="0" workbookViewId="0" topLeftCell="A1">
      <selection activeCell="P30" sqref="P30"/>
    </sheetView>
  </sheetViews>
  <sheetFormatPr defaultColWidth="9.140625" defaultRowHeight="12.75"/>
  <cols>
    <col min="2" max="2" width="7.7109375" style="0" customWidth="1"/>
  </cols>
  <sheetData>
    <row r="1" spans="1:14" ht="18" customHeight="1" thickBot="1">
      <c r="A1" s="181" t="s">
        <v>19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16.5" customHeight="1" thickTop="1">
      <c r="A2" s="176" t="s">
        <v>1</v>
      </c>
      <c r="B2" s="177" t="s">
        <v>2</v>
      </c>
      <c r="C2" s="168" t="s">
        <v>53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</row>
    <row r="3" spans="1:14" ht="16.5" customHeight="1">
      <c r="A3" s="174"/>
      <c r="B3" s="178"/>
      <c r="C3" s="170" t="s">
        <v>20</v>
      </c>
      <c r="D3" s="170"/>
      <c r="E3" s="170"/>
      <c r="F3" s="170" t="s">
        <v>21</v>
      </c>
      <c r="G3" s="170"/>
      <c r="H3" s="170"/>
      <c r="I3" s="170" t="s">
        <v>22</v>
      </c>
      <c r="J3" s="170"/>
      <c r="K3" s="170"/>
      <c r="L3" s="170" t="s">
        <v>23</v>
      </c>
      <c r="M3" s="170"/>
      <c r="N3" s="171"/>
    </row>
    <row r="4" spans="1:14" ht="16.5" customHeight="1" thickBot="1">
      <c r="A4" s="175"/>
      <c r="B4" s="182"/>
      <c r="C4" s="66" t="s">
        <v>7</v>
      </c>
      <c r="D4" s="66" t="s">
        <v>8</v>
      </c>
      <c r="E4" s="66" t="s">
        <v>9</v>
      </c>
      <c r="F4" s="66" t="s">
        <v>7</v>
      </c>
      <c r="G4" s="66" t="s">
        <v>8</v>
      </c>
      <c r="H4" s="66" t="s">
        <v>9</v>
      </c>
      <c r="I4" s="66" t="s">
        <v>7</v>
      </c>
      <c r="J4" s="66" t="s">
        <v>8</v>
      </c>
      <c r="K4" s="66" t="s">
        <v>9</v>
      </c>
      <c r="L4" s="66" t="s">
        <v>7</v>
      </c>
      <c r="M4" s="66" t="s">
        <v>8</v>
      </c>
      <c r="N4" s="67" t="s">
        <v>9</v>
      </c>
    </row>
    <row r="5" spans="1:14" ht="16.5" customHeight="1" thickTop="1">
      <c r="A5" s="176" t="s">
        <v>15</v>
      </c>
      <c r="B5" s="65">
        <v>2012</v>
      </c>
      <c r="C5" s="113">
        <v>2580</v>
      </c>
      <c r="D5" s="113">
        <v>2958</v>
      </c>
      <c r="E5" s="113">
        <v>2523</v>
      </c>
      <c r="F5" s="113">
        <v>5221</v>
      </c>
      <c r="G5" s="113">
        <v>5433</v>
      </c>
      <c r="H5" s="113">
        <v>1541</v>
      </c>
      <c r="I5" s="113">
        <v>39</v>
      </c>
      <c r="J5" s="113">
        <v>39</v>
      </c>
      <c r="K5" s="113">
        <v>6</v>
      </c>
      <c r="L5" s="113">
        <v>10241</v>
      </c>
      <c r="M5" s="113">
        <v>10594</v>
      </c>
      <c r="N5" s="114">
        <v>6174</v>
      </c>
    </row>
    <row r="6" spans="1:14" ht="16.5" customHeight="1">
      <c r="A6" s="174"/>
      <c r="B6" s="2">
        <v>2013</v>
      </c>
      <c r="C6" s="111">
        <v>2375</v>
      </c>
      <c r="D6" s="111">
        <v>2490</v>
      </c>
      <c r="E6" s="111">
        <v>2408</v>
      </c>
      <c r="F6" s="111">
        <v>4961</v>
      </c>
      <c r="G6" s="111">
        <v>5184</v>
      </c>
      <c r="H6" s="111">
        <v>1318</v>
      </c>
      <c r="I6" s="111">
        <v>34</v>
      </c>
      <c r="J6" s="111">
        <v>23</v>
      </c>
      <c r="K6" s="111">
        <v>17</v>
      </c>
      <c r="L6" s="111">
        <v>9959</v>
      </c>
      <c r="M6" s="111">
        <v>9705</v>
      </c>
      <c r="N6" s="112">
        <v>6428</v>
      </c>
    </row>
    <row r="7" spans="1:14" ht="16.5" customHeight="1">
      <c r="A7" s="174"/>
      <c r="B7" s="2">
        <v>2014</v>
      </c>
      <c r="C7" s="111">
        <v>2258</v>
      </c>
      <c r="D7" s="111">
        <v>2298</v>
      </c>
      <c r="E7" s="111">
        <v>2368</v>
      </c>
      <c r="F7" s="111">
        <v>4017</v>
      </c>
      <c r="G7" s="111">
        <v>4175</v>
      </c>
      <c r="H7" s="111">
        <v>1160</v>
      </c>
      <c r="I7" s="111">
        <v>46</v>
      </c>
      <c r="J7" s="111">
        <v>43</v>
      </c>
      <c r="K7" s="111">
        <v>20</v>
      </c>
      <c r="L7" s="111">
        <v>9805</v>
      </c>
      <c r="M7" s="111">
        <v>9606</v>
      </c>
      <c r="N7" s="112">
        <v>6627</v>
      </c>
    </row>
    <row r="8" spans="1:14" ht="16.5" customHeight="1">
      <c r="A8" s="174"/>
      <c r="B8" s="2">
        <v>2015</v>
      </c>
      <c r="C8" s="111">
        <v>3942</v>
      </c>
      <c r="D8" s="111">
        <v>3276</v>
      </c>
      <c r="E8" s="111">
        <v>3034</v>
      </c>
      <c r="F8" s="111">
        <v>0</v>
      </c>
      <c r="G8" s="111">
        <v>1054</v>
      </c>
      <c r="H8" s="111">
        <v>106</v>
      </c>
      <c r="I8" s="111">
        <v>32</v>
      </c>
      <c r="J8" s="111">
        <v>27</v>
      </c>
      <c r="K8" s="111">
        <v>25</v>
      </c>
      <c r="L8" s="111">
        <v>9924</v>
      </c>
      <c r="M8" s="111">
        <v>9930</v>
      </c>
      <c r="N8" s="112">
        <v>6621</v>
      </c>
    </row>
    <row r="9" spans="1:14" ht="16.5" customHeight="1" thickBot="1">
      <c r="A9" s="174"/>
      <c r="B9" s="75">
        <v>2016</v>
      </c>
      <c r="C9" s="73">
        <v>2699</v>
      </c>
      <c r="D9" s="73">
        <v>3100</v>
      </c>
      <c r="E9" s="73">
        <v>2633</v>
      </c>
      <c r="F9" s="73">
        <v>0</v>
      </c>
      <c r="G9" s="73">
        <v>57</v>
      </c>
      <c r="H9" s="73">
        <v>49</v>
      </c>
      <c r="I9" s="73">
        <v>21</v>
      </c>
      <c r="J9" s="73">
        <v>24</v>
      </c>
      <c r="K9" s="73">
        <v>22</v>
      </c>
      <c r="L9" s="73">
        <v>9623</v>
      </c>
      <c r="M9" s="73">
        <v>9055</v>
      </c>
      <c r="N9" s="74">
        <v>7189</v>
      </c>
    </row>
    <row r="10" spans="1:14" ht="16.5" customHeight="1" thickTop="1">
      <c r="A10" s="174" t="s">
        <v>16</v>
      </c>
      <c r="B10" s="59">
        <v>2012</v>
      </c>
      <c r="C10" s="115">
        <v>2068</v>
      </c>
      <c r="D10" s="115">
        <v>2169</v>
      </c>
      <c r="E10" s="115">
        <v>1866</v>
      </c>
      <c r="F10" s="115">
        <v>5924</v>
      </c>
      <c r="G10" s="115">
        <v>5352</v>
      </c>
      <c r="H10" s="115">
        <v>2320</v>
      </c>
      <c r="I10" s="115">
        <v>27</v>
      </c>
      <c r="J10" s="115">
        <v>27</v>
      </c>
      <c r="K10" s="115">
        <v>4</v>
      </c>
      <c r="L10" s="115">
        <v>10173</v>
      </c>
      <c r="M10" s="115">
        <v>9991</v>
      </c>
      <c r="N10" s="116">
        <v>3196</v>
      </c>
    </row>
    <row r="11" spans="1:14" ht="16.5" customHeight="1">
      <c r="A11" s="174"/>
      <c r="B11" s="2">
        <v>2013</v>
      </c>
      <c r="C11" s="111">
        <v>2770</v>
      </c>
      <c r="D11" s="111">
        <v>2549</v>
      </c>
      <c r="E11" s="111">
        <v>2087</v>
      </c>
      <c r="F11" s="111">
        <v>5625</v>
      </c>
      <c r="G11" s="111">
        <v>5883</v>
      </c>
      <c r="H11" s="111">
        <v>2062</v>
      </c>
      <c r="I11" s="111">
        <v>26</v>
      </c>
      <c r="J11" s="111">
        <v>24</v>
      </c>
      <c r="K11" s="111">
        <v>6</v>
      </c>
      <c r="L11" s="111">
        <v>9728</v>
      </c>
      <c r="M11" s="111">
        <v>9777</v>
      </c>
      <c r="N11" s="112">
        <v>3147</v>
      </c>
    </row>
    <row r="12" spans="1:14" ht="16.5" customHeight="1">
      <c r="A12" s="174"/>
      <c r="B12" s="2">
        <v>2014</v>
      </c>
      <c r="C12" s="111">
        <v>1782</v>
      </c>
      <c r="D12" s="111">
        <v>2149</v>
      </c>
      <c r="E12" s="111">
        <v>1720</v>
      </c>
      <c r="F12" s="111">
        <v>4482</v>
      </c>
      <c r="G12" s="111">
        <v>4713</v>
      </c>
      <c r="H12" s="111">
        <v>1831</v>
      </c>
      <c r="I12" s="111">
        <v>58</v>
      </c>
      <c r="J12" s="111">
        <v>60</v>
      </c>
      <c r="K12" s="111">
        <v>4</v>
      </c>
      <c r="L12" s="111">
        <v>9565</v>
      </c>
      <c r="M12" s="111">
        <v>9596</v>
      </c>
      <c r="N12" s="112">
        <v>3116</v>
      </c>
    </row>
    <row r="13" spans="1:14" ht="16.5" customHeight="1">
      <c r="A13" s="174"/>
      <c r="B13" s="2">
        <v>2015</v>
      </c>
      <c r="C13" s="111">
        <v>4284</v>
      </c>
      <c r="D13" s="111">
        <v>3192</v>
      </c>
      <c r="E13" s="111">
        <v>2812</v>
      </c>
      <c r="F13" s="111">
        <v>0</v>
      </c>
      <c r="G13" s="111">
        <v>1787</v>
      </c>
      <c r="H13" s="111">
        <v>44</v>
      </c>
      <c r="I13" s="111">
        <v>23</v>
      </c>
      <c r="J13" s="111">
        <v>22</v>
      </c>
      <c r="K13" s="111">
        <v>5</v>
      </c>
      <c r="L13" s="111">
        <v>9453</v>
      </c>
      <c r="M13" s="111">
        <v>9351</v>
      </c>
      <c r="N13" s="112">
        <v>3218</v>
      </c>
    </row>
    <row r="14" spans="1:14" ht="16.5" customHeight="1" thickBot="1">
      <c r="A14" s="174"/>
      <c r="B14" s="75">
        <v>2016</v>
      </c>
      <c r="C14" s="73">
        <v>2900</v>
      </c>
      <c r="D14" s="73">
        <v>3447</v>
      </c>
      <c r="E14" s="73">
        <v>2265</v>
      </c>
      <c r="F14" s="73">
        <v>0</v>
      </c>
      <c r="G14" s="73">
        <v>18</v>
      </c>
      <c r="H14" s="73">
        <v>26</v>
      </c>
      <c r="I14" s="73">
        <v>19</v>
      </c>
      <c r="J14" s="73">
        <v>21</v>
      </c>
      <c r="K14" s="73">
        <v>3</v>
      </c>
      <c r="L14" s="73">
        <v>9223</v>
      </c>
      <c r="M14" s="73">
        <v>8900</v>
      </c>
      <c r="N14" s="74">
        <v>3541</v>
      </c>
    </row>
    <row r="15" spans="1:14" ht="16.5" customHeight="1" thickTop="1">
      <c r="A15" s="174" t="s">
        <v>17</v>
      </c>
      <c r="B15" s="59">
        <v>2012</v>
      </c>
      <c r="C15" s="115">
        <v>2579</v>
      </c>
      <c r="D15" s="115">
        <v>2858</v>
      </c>
      <c r="E15" s="115">
        <v>2465</v>
      </c>
      <c r="F15" s="115">
        <v>5020</v>
      </c>
      <c r="G15" s="115">
        <v>5137</v>
      </c>
      <c r="H15" s="115">
        <v>1338</v>
      </c>
      <c r="I15" s="115">
        <v>38</v>
      </c>
      <c r="J15" s="115">
        <v>43</v>
      </c>
      <c r="K15" s="115">
        <v>21</v>
      </c>
      <c r="L15" s="115">
        <v>9154</v>
      </c>
      <c r="M15" s="115">
        <v>9326</v>
      </c>
      <c r="N15" s="116">
        <v>3891</v>
      </c>
    </row>
    <row r="16" spans="1:14" ht="16.5" customHeight="1">
      <c r="A16" s="174"/>
      <c r="B16" s="2">
        <v>2013</v>
      </c>
      <c r="C16" s="111">
        <v>2754</v>
      </c>
      <c r="D16" s="111">
        <v>2400</v>
      </c>
      <c r="E16" s="111">
        <v>2819</v>
      </c>
      <c r="F16" s="111">
        <v>4597</v>
      </c>
      <c r="G16" s="111">
        <v>4893</v>
      </c>
      <c r="H16" s="111">
        <v>1042</v>
      </c>
      <c r="I16" s="111">
        <v>31</v>
      </c>
      <c r="J16" s="111">
        <v>32</v>
      </c>
      <c r="K16" s="111">
        <v>20</v>
      </c>
      <c r="L16" s="111">
        <v>9035</v>
      </c>
      <c r="M16" s="111">
        <v>8790</v>
      </c>
      <c r="N16" s="112">
        <v>4136</v>
      </c>
    </row>
    <row r="17" spans="1:14" ht="16.5" customHeight="1">
      <c r="A17" s="174"/>
      <c r="B17" s="2">
        <v>2014</v>
      </c>
      <c r="C17" s="111">
        <v>2175</v>
      </c>
      <c r="D17" s="111">
        <v>2395</v>
      </c>
      <c r="E17" s="111">
        <v>2599</v>
      </c>
      <c r="F17" s="111">
        <v>4081</v>
      </c>
      <c r="G17" s="111">
        <v>4012</v>
      </c>
      <c r="H17" s="111">
        <v>1111</v>
      </c>
      <c r="I17" s="111">
        <v>66</v>
      </c>
      <c r="J17" s="111">
        <v>56</v>
      </c>
      <c r="K17" s="111">
        <v>30</v>
      </c>
      <c r="L17" s="111">
        <v>9069</v>
      </c>
      <c r="M17" s="111">
        <v>9110</v>
      </c>
      <c r="N17" s="112">
        <v>4095</v>
      </c>
    </row>
    <row r="18" spans="1:14" ht="16.5" customHeight="1">
      <c r="A18" s="174"/>
      <c r="B18" s="2">
        <v>2015</v>
      </c>
      <c r="C18" s="111">
        <v>3999</v>
      </c>
      <c r="D18" s="111">
        <v>3154</v>
      </c>
      <c r="E18" s="111">
        <v>3444</v>
      </c>
      <c r="F18" s="111">
        <v>0</v>
      </c>
      <c r="G18" s="111">
        <v>1084</v>
      </c>
      <c r="H18" s="111">
        <v>27</v>
      </c>
      <c r="I18" s="111">
        <v>21</v>
      </c>
      <c r="J18" s="111">
        <v>27</v>
      </c>
      <c r="K18" s="111">
        <v>24</v>
      </c>
      <c r="L18" s="111">
        <v>8912</v>
      </c>
      <c r="M18" s="111">
        <v>8852</v>
      </c>
      <c r="N18" s="112">
        <v>4155</v>
      </c>
    </row>
    <row r="19" spans="1:14" ht="16.5" customHeight="1" thickBot="1">
      <c r="A19" s="174"/>
      <c r="B19" s="75">
        <v>2016</v>
      </c>
      <c r="C19" s="73">
        <v>2928</v>
      </c>
      <c r="D19" s="73">
        <v>3174</v>
      </c>
      <c r="E19" s="73">
        <v>3198</v>
      </c>
      <c r="F19" s="73">
        <v>0</v>
      </c>
      <c r="G19" s="73">
        <v>17</v>
      </c>
      <c r="H19" s="73">
        <v>10</v>
      </c>
      <c r="I19" s="73">
        <v>28</v>
      </c>
      <c r="J19" s="73">
        <v>24</v>
      </c>
      <c r="K19" s="73">
        <v>28</v>
      </c>
      <c r="L19" s="73">
        <v>8287</v>
      </c>
      <c r="M19" s="73">
        <v>8273</v>
      </c>
      <c r="N19" s="74">
        <v>4169</v>
      </c>
    </row>
    <row r="20" spans="1:14" ht="16.5" customHeight="1" thickTop="1">
      <c r="A20" s="174" t="s">
        <v>18</v>
      </c>
      <c r="B20" s="52">
        <v>2012</v>
      </c>
      <c r="C20" s="117">
        <v>2731</v>
      </c>
      <c r="D20" s="117">
        <v>3203</v>
      </c>
      <c r="E20" s="117">
        <v>3279</v>
      </c>
      <c r="F20" s="117">
        <v>5814</v>
      </c>
      <c r="G20" s="117">
        <v>5961</v>
      </c>
      <c r="H20" s="117">
        <v>1967</v>
      </c>
      <c r="I20" s="117">
        <v>34</v>
      </c>
      <c r="J20" s="117">
        <v>32</v>
      </c>
      <c r="K20" s="117">
        <v>12</v>
      </c>
      <c r="L20" s="117">
        <v>10460</v>
      </c>
      <c r="M20" s="117">
        <v>10536</v>
      </c>
      <c r="N20" s="118">
        <v>5504</v>
      </c>
    </row>
    <row r="21" spans="1:14" ht="16.5" customHeight="1">
      <c r="A21" s="174"/>
      <c r="B21" s="39">
        <v>2013</v>
      </c>
      <c r="C21" s="119">
        <v>3157</v>
      </c>
      <c r="D21" s="119">
        <v>2830</v>
      </c>
      <c r="E21" s="119">
        <v>3606</v>
      </c>
      <c r="F21" s="119">
        <v>5006</v>
      </c>
      <c r="G21" s="119">
        <v>5382</v>
      </c>
      <c r="H21" s="119">
        <v>1591</v>
      </c>
      <c r="I21" s="119">
        <v>15</v>
      </c>
      <c r="J21" s="119">
        <v>18</v>
      </c>
      <c r="K21" s="119">
        <v>9</v>
      </c>
      <c r="L21" s="119">
        <v>10586</v>
      </c>
      <c r="M21" s="119">
        <v>10195</v>
      </c>
      <c r="N21" s="120">
        <v>5895</v>
      </c>
    </row>
    <row r="22" spans="1:14" ht="16.5" customHeight="1">
      <c r="A22" s="174"/>
      <c r="B22" s="39">
        <v>2014</v>
      </c>
      <c r="C22" s="119">
        <v>2268</v>
      </c>
      <c r="D22" s="119">
        <v>2524</v>
      </c>
      <c r="E22" s="119">
        <v>3350</v>
      </c>
      <c r="F22" s="119">
        <v>4558</v>
      </c>
      <c r="G22" s="119">
        <v>4679</v>
      </c>
      <c r="H22" s="119">
        <v>1470</v>
      </c>
      <c r="I22" s="119">
        <v>54</v>
      </c>
      <c r="J22" s="119">
        <v>50</v>
      </c>
      <c r="K22" s="119">
        <v>13</v>
      </c>
      <c r="L22" s="119">
        <v>10448</v>
      </c>
      <c r="M22" s="119">
        <v>10335</v>
      </c>
      <c r="N22" s="120">
        <v>6008</v>
      </c>
    </row>
    <row r="23" spans="1:14" ht="16.5" customHeight="1">
      <c r="A23" s="174"/>
      <c r="B23" s="39">
        <v>2015</v>
      </c>
      <c r="C23" s="119">
        <v>4852</v>
      </c>
      <c r="D23" s="119">
        <v>3643</v>
      </c>
      <c r="E23" s="119">
        <v>4559</v>
      </c>
      <c r="F23" s="119">
        <v>0</v>
      </c>
      <c r="G23" s="119">
        <v>1415</v>
      </c>
      <c r="H23" s="119">
        <v>55</v>
      </c>
      <c r="I23" s="119">
        <v>14</v>
      </c>
      <c r="J23" s="119">
        <v>13</v>
      </c>
      <c r="K23" s="119">
        <v>14</v>
      </c>
      <c r="L23" s="119">
        <v>10735</v>
      </c>
      <c r="M23" s="119">
        <v>11012</v>
      </c>
      <c r="N23" s="120">
        <v>5731</v>
      </c>
    </row>
    <row r="24" spans="1:14" ht="16.5" customHeight="1" thickBot="1">
      <c r="A24" s="175"/>
      <c r="B24" s="104">
        <v>2016</v>
      </c>
      <c r="C24" s="73">
        <v>3101</v>
      </c>
      <c r="D24" s="73">
        <v>3716</v>
      </c>
      <c r="E24" s="73">
        <v>3944</v>
      </c>
      <c r="F24" s="73">
        <v>0</v>
      </c>
      <c r="G24" s="73">
        <v>37</v>
      </c>
      <c r="H24" s="73">
        <v>18</v>
      </c>
      <c r="I24" s="73">
        <v>21</v>
      </c>
      <c r="J24" s="73">
        <v>26</v>
      </c>
      <c r="K24" s="73">
        <v>9</v>
      </c>
      <c r="L24" s="73">
        <v>9822</v>
      </c>
      <c r="M24" s="73">
        <v>9853</v>
      </c>
      <c r="N24" s="74">
        <v>5700</v>
      </c>
    </row>
    <row r="25" spans="1:14" ht="16.5" customHeight="1" thickTop="1">
      <c r="A25" s="176" t="s">
        <v>14</v>
      </c>
      <c r="B25" s="68">
        <v>2012</v>
      </c>
      <c r="C25" s="93">
        <v>24296</v>
      </c>
      <c r="D25" s="93">
        <v>27165</v>
      </c>
      <c r="E25" s="93">
        <v>29009</v>
      </c>
      <c r="F25" s="93">
        <v>47672</v>
      </c>
      <c r="G25" s="93">
        <v>50700</v>
      </c>
      <c r="H25" s="93">
        <v>15072</v>
      </c>
      <c r="I25" s="93">
        <v>274</v>
      </c>
      <c r="J25" s="93">
        <v>299</v>
      </c>
      <c r="K25" s="93">
        <v>116</v>
      </c>
      <c r="L25" s="93">
        <v>72372</v>
      </c>
      <c r="M25" s="93">
        <v>74392</v>
      </c>
      <c r="N25" s="94">
        <v>40242</v>
      </c>
    </row>
    <row r="26" spans="1:14" ht="16.5" customHeight="1">
      <c r="A26" s="174"/>
      <c r="B26" s="16">
        <v>2013</v>
      </c>
      <c r="C26" s="95">
        <v>23982</v>
      </c>
      <c r="D26" s="95">
        <v>22934</v>
      </c>
      <c r="E26" s="95">
        <v>27926</v>
      </c>
      <c r="F26" s="95">
        <v>40816</v>
      </c>
      <c r="G26" s="95">
        <v>42526</v>
      </c>
      <c r="H26" s="95">
        <v>13492</v>
      </c>
      <c r="I26" s="95">
        <v>204</v>
      </c>
      <c r="J26" s="95">
        <v>198</v>
      </c>
      <c r="K26" s="95">
        <v>106</v>
      </c>
      <c r="L26" s="95">
        <v>74689</v>
      </c>
      <c r="M26" s="95">
        <v>73634</v>
      </c>
      <c r="N26" s="96">
        <v>41524</v>
      </c>
    </row>
    <row r="27" spans="1:14" ht="16.5" customHeight="1">
      <c r="A27" s="174"/>
      <c r="B27" s="45">
        <v>2014</v>
      </c>
      <c r="C27" s="95">
        <v>19184</v>
      </c>
      <c r="D27" s="95">
        <v>20573</v>
      </c>
      <c r="E27" s="95">
        <v>26537</v>
      </c>
      <c r="F27" s="95">
        <v>36265</v>
      </c>
      <c r="G27" s="95">
        <v>36706</v>
      </c>
      <c r="H27" s="95">
        <v>13051</v>
      </c>
      <c r="I27" s="95">
        <v>354</v>
      </c>
      <c r="J27" s="95">
        <v>337</v>
      </c>
      <c r="K27" s="95">
        <v>123</v>
      </c>
      <c r="L27" s="95">
        <v>73584</v>
      </c>
      <c r="M27" s="95">
        <v>74005</v>
      </c>
      <c r="N27" s="96">
        <v>41103</v>
      </c>
    </row>
    <row r="28" spans="1:14" ht="16.5" customHeight="1">
      <c r="A28" s="174"/>
      <c r="B28" s="45">
        <v>2015</v>
      </c>
      <c r="C28" s="63">
        <f>'3.OS PR o vedl.ag.(1)'!C8+'3.OS PR o vedl.ag.(1)'!C13+'3.OS PR o vedl.ag.(1)'!C18+'3.OS PR o vedl.ag.(1)'!C23+'4.OS PR o vedl.ag(2)'!C8+'4.OS PR o vedl.ag(2)'!C13+'4.OS PR o vedl.ag(2)'!C18+'4.OS PR o vedl.ag(2)'!C23</f>
        <v>37311</v>
      </c>
      <c r="D28" s="63">
        <f>'3.OS PR o vedl.ag.(1)'!D8+'3.OS PR o vedl.ag.(1)'!D13+'3.OS PR o vedl.ag.(1)'!D18+'3.OS PR o vedl.ag.(1)'!D23+'4.OS PR o vedl.ag(2)'!D8+'4.OS PR o vedl.ag(2)'!D13+'4.OS PR o vedl.ag(2)'!D18+'4.OS PR o vedl.ag(2)'!D23</f>
        <v>28883</v>
      </c>
      <c r="E28" s="63">
        <f>'3.OS PR o vedl.ag.(1)'!E8+'3.OS PR o vedl.ag.(1)'!E13+'3.OS PR o vedl.ag.(1)'!E18+'3.OS PR o vedl.ag.(1)'!E23+'4.OS PR o vedl.ag(2)'!E8+'4.OS PR o vedl.ag(2)'!E13+'4.OS PR o vedl.ag(2)'!E18+'4.OS PR o vedl.ag(2)'!E23</f>
        <v>34965</v>
      </c>
      <c r="F28" s="63">
        <f>'3.OS PR o vedl.ag.(1)'!F8+'3.OS PR o vedl.ag.(1)'!F13+'3.OS PR o vedl.ag.(1)'!F18+'3.OS PR o vedl.ag.(1)'!F23+'4.OS PR o vedl.ag(2)'!F8+'4.OS PR o vedl.ag(2)'!F13+'4.OS PR o vedl.ag(2)'!F18+'4.OS PR o vedl.ag(2)'!F23</f>
        <v>0</v>
      </c>
      <c r="G28" s="63">
        <f>'3.OS PR o vedl.ag.(1)'!G8+'3.OS PR o vedl.ag.(1)'!G13+'3.OS PR o vedl.ag.(1)'!G18+'3.OS PR o vedl.ag.(1)'!G23+'4.OS PR o vedl.ag(2)'!G8+'4.OS PR o vedl.ag(2)'!G13+'4.OS PR o vedl.ag(2)'!G18+'4.OS PR o vedl.ag(2)'!G23</f>
        <v>12227</v>
      </c>
      <c r="H28" s="63">
        <f>'3.OS PR o vedl.ag.(1)'!H8+'3.OS PR o vedl.ag.(1)'!H13+'3.OS PR o vedl.ag.(1)'!H18+'3.OS PR o vedl.ag.(1)'!H23+'4.OS PR o vedl.ag(2)'!H8+'4.OS PR o vedl.ag(2)'!H13+'4.OS PR o vedl.ag(2)'!H18+'4.OS PR o vedl.ag(2)'!H23</f>
        <v>824</v>
      </c>
      <c r="I28" s="97">
        <f>'3.OS PR o vedl.ag.(1)'!I8+'3.OS PR o vedl.ag.(1)'!I13+'3.OS PR o vedl.ag.(1)'!I18+'3.OS PR o vedl.ag.(1)'!I23+'4.OS PR o vedl.ag(2)'!I8+'4.OS PR o vedl.ag(2)'!I13+'4.OS PR o vedl.ag(2)'!I18+'4.OS PR o vedl.ag(2)'!I23</f>
        <v>178</v>
      </c>
      <c r="J28" s="97">
        <f>'3.OS PR o vedl.ag.(1)'!J8+'3.OS PR o vedl.ag.(1)'!J13+'3.OS PR o vedl.ag.(1)'!J18+'3.OS PR o vedl.ag.(1)'!J23+'4.OS PR o vedl.ag(2)'!J8+'4.OS PR o vedl.ag(2)'!J13+'4.OS PR o vedl.ag(2)'!J18+'4.OS PR o vedl.ag(2)'!J23</f>
        <v>173</v>
      </c>
      <c r="K28" s="97">
        <f>'3.OS PR o vedl.ag.(1)'!K8+'3.OS PR o vedl.ag.(1)'!K13+'3.OS PR o vedl.ag.(1)'!K18+'3.OS PR o vedl.ag.(1)'!K23+'4.OS PR o vedl.ag(2)'!K8+'4.OS PR o vedl.ag(2)'!K13+'4.OS PR o vedl.ag(2)'!K18+'4.OS PR o vedl.ag(2)'!K23</f>
        <v>128</v>
      </c>
      <c r="L28" s="63">
        <f>'3.OS PR o vedl.ag.(1)'!L8+'3.OS PR o vedl.ag.(1)'!L13+'3.OS PR o vedl.ag.(1)'!L18+'3.OS PR o vedl.ag.(1)'!L23+'4.OS PR o vedl.ag(2)'!L8+'4.OS PR o vedl.ag(2)'!L13+'4.OS PR o vedl.ag(2)'!L18+'4.OS PR o vedl.ag(2)'!L23</f>
        <v>74107</v>
      </c>
      <c r="M28" s="63">
        <f>'3.OS PR o vedl.ag.(1)'!M8+'3.OS PR o vedl.ag.(1)'!M13+'3.OS PR o vedl.ag.(1)'!M18+'3.OS PR o vedl.ag.(1)'!M23+'4.OS PR o vedl.ag(2)'!M8+'4.OS PR o vedl.ag(2)'!M13+'4.OS PR o vedl.ag(2)'!M18+'4.OS PR o vedl.ag(2)'!M23</f>
        <v>74083</v>
      </c>
      <c r="N28" s="64">
        <f>'3.OS PR o vedl.ag.(1)'!N8+'3.OS PR o vedl.ag.(1)'!N13+'3.OS PR o vedl.ag.(1)'!N18+'3.OS PR o vedl.ag.(1)'!N23+'4.OS PR o vedl.ag(2)'!N8+'4.OS PR o vedl.ag(2)'!N13+'4.OS PR o vedl.ag(2)'!N18+'4.OS PR o vedl.ag(2)'!N23</f>
        <v>41127</v>
      </c>
    </row>
    <row r="29" spans="1:14" ht="16.5" customHeight="1" thickBot="1">
      <c r="A29" s="175"/>
      <c r="B29" s="122">
        <v>2016</v>
      </c>
      <c r="C29" s="123">
        <f>'3.OS PR o vedl.ag.(1)'!C29</f>
        <v>25716</v>
      </c>
      <c r="D29" s="123">
        <f>'3.OS PR o vedl.ag.(1)'!D29</f>
        <v>29415</v>
      </c>
      <c r="E29" s="123">
        <f>'3.OS PR o vedl.ag.(1)'!E29</f>
        <v>31366</v>
      </c>
      <c r="F29" s="123">
        <f>'3.OS PR o vedl.ag.(1)'!F29</f>
        <v>0</v>
      </c>
      <c r="G29" s="123">
        <f>'3.OS PR o vedl.ag.(1)'!G29</f>
        <v>573</v>
      </c>
      <c r="H29" s="123">
        <f>'3.OS PR o vedl.ag.(1)'!H29</f>
        <v>241</v>
      </c>
      <c r="I29" s="123">
        <f>'3.OS PR o vedl.ag.(1)'!I29</f>
        <v>171</v>
      </c>
      <c r="J29" s="123">
        <f>'3.OS PR o vedl.ag.(1)'!J29</f>
        <v>178</v>
      </c>
      <c r="K29" s="123">
        <f>'3.OS PR o vedl.ag.(1)'!K29</f>
        <v>121</v>
      </c>
      <c r="L29" s="123">
        <f>'3.OS PR o vedl.ag.(1)'!L29</f>
        <v>72257</v>
      </c>
      <c r="M29" s="123">
        <f>'3.OS PR o vedl.ag.(1)'!M29</f>
        <v>69992</v>
      </c>
      <c r="N29" s="123">
        <f>'3.OS PR o vedl.ag.(1)'!N29</f>
        <v>43392</v>
      </c>
    </row>
    <row r="30" spans="1:5" ht="16.5" customHeight="1" thickTop="1">
      <c r="A30" s="3"/>
      <c r="B30" s="180" t="s">
        <v>54</v>
      </c>
      <c r="C30" s="180"/>
      <c r="D30" s="180"/>
      <c r="E30" s="180"/>
    </row>
    <row r="31" spans="1:14" ht="12.75">
      <c r="A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</sheetData>
  <sheetProtection/>
  <mergeCells count="14">
    <mergeCell ref="A2:A4"/>
    <mergeCell ref="B2:B4"/>
    <mergeCell ref="C2:N2"/>
    <mergeCell ref="L3:N3"/>
    <mergeCell ref="B30:E30"/>
    <mergeCell ref="C3:E3"/>
    <mergeCell ref="F3:H3"/>
    <mergeCell ref="I3:K3"/>
    <mergeCell ref="A1:N1"/>
    <mergeCell ref="A25:A29"/>
    <mergeCell ref="A5:A9"/>
    <mergeCell ref="A10:A14"/>
    <mergeCell ref="A15:A19"/>
    <mergeCell ref="A20:A2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7"/>
  <sheetViews>
    <sheetView showGridLines="0" zoomScaleSheetLayoutView="100" zoomScalePageLayoutView="0" workbookViewId="0" topLeftCell="A1">
      <selection activeCell="D31" sqref="D31"/>
    </sheetView>
  </sheetViews>
  <sheetFormatPr defaultColWidth="9.140625" defaultRowHeight="12.75"/>
  <cols>
    <col min="1" max="8" width="11.7109375" style="5" customWidth="1"/>
  </cols>
  <sheetData>
    <row r="1" spans="1:8" ht="18" customHeight="1" thickBot="1">
      <c r="A1" s="181" t="s">
        <v>24</v>
      </c>
      <c r="B1" s="181"/>
      <c r="C1" s="181"/>
      <c r="D1" s="181"/>
      <c r="E1" s="181"/>
      <c r="F1" s="181"/>
      <c r="G1" s="181"/>
      <c r="H1" s="181"/>
    </row>
    <row r="2" spans="1:14" ht="16.5" customHeight="1" thickTop="1">
      <c r="A2" s="183" t="s">
        <v>1</v>
      </c>
      <c r="B2" s="177" t="s">
        <v>2</v>
      </c>
      <c r="C2" s="168" t="s">
        <v>53</v>
      </c>
      <c r="D2" s="168"/>
      <c r="E2" s="168"/>
      <c r="F2" s="168"/>
      <c r="G2" s="168"/>
      <c r="H2" s="169"/>
      <c r="I2" s="4"/>
      <c r="J2" s="4"/>
      <c r="K2" s="4"/>
      <c r="L2" s="4"/>
      <c r="M2" s="4"/>
      <c r="N2" s="4"/>
    </row>
    <row r="3" spans="1:14" ht="16.5" customHeight="1">
      <c r="A3" s="184"/>
      <c r="B3" s="178"/>
      <c r="C3" s="170" t="s">
        <v>3</v>
      </c>
      <c r="D3" s="170"/>
      <c r="E3" s="170"/>
      <c r="F3" s="170" t="s">
        <v>25</v>
      </c>
      <c r="G3" s="170"/>
      <c r="H3" s="171"/>
      <c r="I3" s="4"/>
      <c r="J3" s="4"/>
      <c r="K3" s="4"/>
      <c r="L3" s="4"/>
      <c r="M3" s="4"/>
      <c r="N3" s="4"/>
    </row>
    <row r="4" spans="1:14" ht="16.5" customHeight="1" thickBot="1">
      <c r="A4" s="185"/>
      <c r="B4" s="182"/>
      <c r="C4" s="66" t="s">
        <v>7</v>
      </c>
      <c r="D4" s="66" t="s">
        <v>8</v>
      </c>
      <c r="E4" s="66" t="s">
        <v>9</v>
      </c>
      <c r="F4" s="66" t="s">
        <v>7</v>
      </c>
      <c r="G4" s="66" t="s">
        <v>8</v>
      </c>
      <c r="H4" s="67" t="s">
        <v>9</v>
      </c>
      <c r="I4" s="4"/>
      <c r="J4" s="4"/>
      <c r="K4" s="4"/>
      <c r="L4" s="4"/>
      <c r="M4" s="4"/>
      <c r="N4" s="4"/>
    </row>
    <row r="5" spans="1:14" ht="16.5" customHeight="1" thickTop="1">
      <c r="A5" s="173" t="s">
        <v>10</v>
      </c>
      <c r="B5" s="65">
        <v>2012</v>
      </c>
      <c r="C5" s="147">
        <v>16</v>
      </c>
      <c r="D5" s="147">
        <v>15</v>
      </c>
      <c r="E5" s="147">
        <v>8</v>
      </c>
      <c r="F5" s="147">
        <v>7625</v>
      </c>
      <c r="G5" s="147">
        <v>7305</v>
      </c>
      <c r="H5" s="148">
        <v>3930</v>
      </c>
      <c r="I5" s="4"/>
      <c r="J5" s="4"/>
      <c r="K5" s="4"/>
      <c r="L5" s="4"/>
      <c r="M5" s="4"/>
      <c r="N5" s="4"/>
    </row>
    <row r="6" spans="1:14" ht="16.5" customHeight="1">
      <c r="A6" s="174"/>
      <c r="B6" s="2">
        <v>2013</v>
      </c>
      <c r="C6" s="105">
        <v>29</v>
      </c>
      <c r="D6" s="105">
        <v>24</v>
      </c>
      <c r="E6" s="105">
        <v>13</v>
      </c>
      <c r="F6" s="105">
        <v>8125</v>
      </c>
      <c r="G6" s="105">
        <v>8359</v>
      </c>
      <c r="H6" s="129">
        <v>3696</v>
      </c>
      <c r="I6" s="4"/>
      <c r="J6" s="4"/>
      <c r="K6" s="4"/>
      <c r="L6" s="4"/>
      <c r="M6" s="4"/>
      <c r="N6" s="4"/>
    </row>
    <row r="7" spans="1:14" ht="16.5" customHeight="1">
      <c r="A7" s="174"/>
      <c r="B7" s="2">
        <v>2014</v>
      </c>
      <c r="C7" s="105">
        <v>21</v>
      </c>
      <c r="D7" s="105">
        <v>19</v>
      </c>
      <c r="E7" s="105">
        <v>15</v>
      </c>
      <c r="F7" s="105">
        <v>9330</v>
      </c>
      <c r="G7" s="105">
        <v>7897</v>
      </c>
      <c r="H7" s="129">
        <v>5129</v>
      </c>
      <c r="I7" s="4"/>
      <c r="J7" s="4"/>
      <c r="K7" s="4"/>
      <c r="L7" s="4"/>
      <c r="M7" s="4"/>
      <c r="N7" s="4"/>
    </row>
    <row r="8" spans="1:14" ht="16.5" customHeight="1">
      <c r="A8" s="174"/>
      <c r="B8" s="2">
        <v>2015</v>
      </c>
      <c r="C8" s="105">
        <v>19</v>
      </c>
      <c r="D8" s="105">
        <v>18</v>
      </c>
      <c r="E8" s="105">
        <v>16</v>
      </c>
      <c r="F8" s="105">
        <v>7841</v>
      </c>
      <c r="G8" s="105">
        <v>8060</v>
      </c>
      <c r="H8" s="129">
        <v>4910</v>
      </c>
      <c r="I8" s="4"/>
      <c r="J8" s="4"/>
      <c r="K8" s="4"/>
      <c r="L8" s="4"/>
      <c r="M8" s="4"/>
      <c r="N8" s="4"/>
    </row>
    <row r="9" spans="1:14" ht="16.5" customHeight="1" thickBot="1">
      <c r="A9" s="174"/>
      <c r="B9" s="75">
        <v>2016</v>
      </c>
      <c r="C9" s="151">
        <v>47</v>
      </c>
      <c r="D9" s="151">
        <v>35</v>
      </c>
      <c r="E9" s="151">
        <v>28</v>
      </c>
      <c r="F9" s="151">
        <f>4271+138+736+1254+165+12+4+6</f>
        <v>6586</v>
      </c>
      <c r="G9" s="151">
        <f>5011+144+763+943+153+10+4+6</f>
        <v>7034</v>
      </c>
      <c r="H9" s="152">
        <f>3353+50+225+709+122+2+1</f>
        <v>4462</v>
      </c>
      <c r="I9" s="4"/>
      <c r="J9" s="4"/>
      <c r="K9" s="4"/>
      <c r="L9" s="4"/>
      <c r="M9" s="4"/>
      <c r="N9" s="4"/>
    </row>
    <row r="10" spans="1:14" ht="16.5" customHeight="1" thickTop="1">
      <c r="A10" s="174" t="s">
        <v>11</v>
      </c>
      <c r="B10" s="65">
        <v>2012</v>
      </c>
      <c r="C10" s="147">
        <v>4</v>
      </c>
      <c r="D10" s="147">
        <v>4</v>
      </c>
      <c r="E10" s="147">
        <v>0</v>
      </c>
      <c r="F10" s="147">
        <v>5699</v>
      </c>
      <c r="G10" s="147">
        <v>5427</v>
      </c>
      <c r="H10" s="148">
        <v>3950</v>
      </c>
      <c r="I10" s="4"/>
      <c r="J10" s="4"/>
      <c r="K10" s="4"/>
      <c r="L10" s="4"/>
      <c r="M10" s="4"/>
      <c r="N10" s="4"/>
    </row>
    <row r="11" spans="1:14" ht="16.5" customHeight="1">
      <c r="A11" s="174"/>
      <c r="B11" s="2">
        <v>2013</v>
      </c>
      <c r="C11" s="105">
        <v>2</v>
      </c>
      <c r="D11" s="105">
        <v>2</v>
      </c>
      <c r="E11" s="105">
        <v>0</v>
      </c>
      <c r="F11" s="105">
        <v>7136</v>
      </c>
      <c r="G11" s="105">
        <v>7042</v>
      </c>
      <c r="H11" s="129">
        <v>4044</v>
      </c>
      <c r="I11" s="4"/>
      <c r="J11" s="4"/>
      <c r="K11" s="4"/>
      <c r="L11" s="4"/>
      <c r="M11" s="4"/>
      <c r="N11" s="4"/>
    </row>
    <row r="12" spans="1:14" ht="16.5" customHeight="1">
      <c r="A12" s="174"/>
      <c r="B12" s="2">
        <v>2014</v>
      </c>
      <c r="C12" s="105">
        <v>10</v>
      </c>
      <c r="D12" s="105">
        <v>10</v>
      </c>
      <c r="E12" s="105">
        <v>0</v>
      </c>
      <c r="F12" s="105">
        <v>8290</v>
      </c>
      <c r="G12" s="105">
        <v>7459</v>
      </c>
      <c r="H12" s="129">
        <v>4875</v>
      </c>
      <c r="I12" s="4"/>
      <c r="J12" s="4"/>
      <c r="K12" s="4"/>
      <c r="L12" s="4"/>
      <c r="M12" s="4"/>
      <c r="N12" s="4"/>
    </row>
    <row r="13" spans="1:14" ht="16.5" customHeight="1">
      <c r="A13" s="174"/>
      <c r="B13" s="2">
        <v>2015</v>
      </c>
      <c r="C13" s="105">
        <v>7</v>
      </c>
      <c r="D13" s="105">
        <v>7</v>
      </c>
      <c r="E13" s="105">
        <v>0</v>
      </c>
      <c r="F13" s="105">
        <v>10365</v>
      </c>
      <c r="G13" s="105">
        <v>8156</v>
      </c>
      <c r="H13" s="129">
        <v>7084</v>
      </c>
      <c r="I13" s="4"/>
      <c r="J13" s="4"/>
      <c r="K13" s="4"/>
      <c r="L13" s="4"/>
      <c r="M13" s="4"/>
      <c r="N13" s="4"/>
    </row>
    <row r="14" spans="1:14" ht="16.5" customHeight="1" thickBot="1">
      <c r="A14" s="174"/>
      <c r="B14" s="75">
        <v>2016</v>
      </c>
      <c r="C14" s="151">
        <v>2</v>
      </c>
      <c r="D14" s="151">
        <v>2</v>
      </c>
      <c r="E14" s="151">
        <v>0</v>
      </c>
      <c r="F14" s="151">
        <f>2755+52+377+5356+32+0+5+11</f>
        <v>8588</v>
      </c>
      <c r="G14" s="151">
        <f>4626+42+398+4160+45+0+3+11</f>
        <v>9285</v>
      </c>
      <c r="H14" s="152">
        <f>2337+47+56+3938+7+0+2+0</f>
        <v>6387</v>
      </c>
      <c r="I14" s="4"/>
      <c r="J14" s="4"/>
      <c r="K14" s="4"/>
      <c r="L14" s="4"/>
      <c r="M14" s="4"/>
      <c r="N14" s="4"/>
    </row>
    <row r="15" spans="1:14" ht="16.5" customHeight="1" thickTop="1">
      <c r="A15" s="174" t="s">
        <v>12</v>
      </c>
      <c r="B15" s="65">
        <v>2012</v>
      </c>
      <c r="C15" s="147">
        <v>0</v>
      </c>
      <c r="D15" s="147">
        <v>0</v>
      </c>
      <c r="E15" s="147">
        <v>0</v>
      </c>
      <c r="F15" s="147">
        <v>5220</v>
      </c>
      <c r="G15" s="147">
        <v>5004</v>
      </c>
      <c r="H15" s="148">
        <v>1836</v>
      </c>
      <c r="I15" s="4"/>
      <c r="J15" s="4"/>
      <c r="K15" s="4"/>
      <c r="L15" s="4"/>
      <c r="M15" s="4"/>
      <c r="N15" s="4"/>
    </row>
    <row r="16" spans="1:14" ht="16.5" customHeight="1">
      <c r="A16" s="174"/>
      <c r="B16" s="2">
        <v>2013</v>
      </c>
      <c r="C16" s="105">
        <v>0</v>
      </c>
      <c r="D16" s="105">
        <v>0</v>
      </c>
      <c r="E16" s="105">
        <v>0</v>
      </c>
      <c r="F16" s="105">
        <v>8787</v>
      </c>
      <c r="G16" s="105">
        <v>7002</v>
      </c>
      <c r="H16" s="129">
        <v>3621</v>
      </c>
      <c r="I16" s="4"/>
      <c r="J16" s="4"/>
      <c r="K16" s="4"/>
      <c r="L16" s="4"/>
      <c r="M16" s="4"/>
      <c r="N16" s="4"/>
    </row>
    <row r="17" spans="1:14" ht="16.5" customHeight="1">
      <c r="A17" s="174"/>
      <c r="B17" s="2">
        <v>2014</v>
      </c>
      <c r="C17" s="105">
        <v>0</v>
      </c>
      <c r="D17" s="105">
        <v>0</v>
      </c>
      <c r="E17" s="105">
        <v>0</v>
      </c>
      <c r="F17" s="105">
        <v>8656</v>
      </c>
      <c r="G17" s="105">
        <v>8540</v>
      </c>
      <c r="H17" s="129">
        <v>3737</v>
      </c>
      <c r="I17" s="4"/>
      <c r="J17" s="4"/>
      <c r="K17" s="4"/>
      <c r="L17" s="4"/>
      <c r="M17" s="4"/>
      <c r="N17" s="4"/>
    </row>
    <row r="18" spans="1:14" ht="16.5" customHeight="1">
      <c r="A18" s="174"/>
      <c r="B18" s="2">
        <v>2015</v>
      </c>
      <c r="C18" s="105">
        <v>0</v>
      </c>
      <c r="D18" s="105">
        <v>0</v>
      </c>
      <c r="E18" s="105">
        <v>0</v>
      </c>
      <c r="F18" s="105">
        <v>10337</v>
      </c>
      <c r="G18" s="105">
        <v>10294</v>
      </c>
      <c r="H18" s="129">
        <v>3780</v>
      </c>
      <c r="I18" s="4"/>
      <c r="J18" s="4"/>
      <c r="K18" s="4"/>
      <c r="L18" s="4"/>
      <c r="M18" s="4"/>
      <c r="N18" s="4"/>
    </row>
    <row r="19" spans="1:14" ht="16.5" customHeight="1" thickBot="1">
      <c r="A19" s="174"/>
      <c r="B19" s="126">
        <v>2016</v>
      </c>
      <c r="C19" s="151">
        <v>0</v>
      </c>
      <c r="D19" s="151">
        <v>0</v>
      </c>
      <c r="E19" s="151">
        <v>0</v>
      </c>
      <c r="F19" s="151">
        <f>2539+79+420+3849+56+0+2+1</f>
        <v>6946</v>
      </c>
      <c r="G19" s="151">
        <f>3885+94+450+4477+58+0+2+1</f>
        <v>8967</v>
      </c>
      <c r="H19" s="152">
        <f>978+20+50+680+31+0+0+0</f>
        <v>1759</v>
      </c>
      <c r="I19" s="4"/>
      <c r="J19" s="4"/>
      <c r="K19" s="4"/>
      <c r="L19" s="4"/>
      <c r="M19" s="4"/>
      <c r="N19" s="4"/>
    </row>
    <row r="20" spans="1:14" ht="16.5" customHeight="1" thickTop="1">
      <c r="A20" s="174" t="s">
        <v>13</v>
      </c>
      <c r="B20" s="76">
        <v>2012</v>
      </c>
      <c r="C20" s="147">
        <v>12</v>
      </c>
      <c r="D20" s="147">
        <v>11</v>
      </c>
      <c r="E20" s="147">
        <v>1</v>
      </c>
      <c r="F20" s="147">
        <v>4293</v>
      </c>
      <c r="G20" s="147">
        <v>4010</v>
      </c>
      <c r="H20" s="148">
        <v>735</v>
      </c>
      <c r="I20" s="4"/>
      <c r="J20" s="4"/>
      <c r="K20" s="4"/>
      <c r="L20" s="4"/>
      <c r="M20" s="4"/>
      <c r="N20" s="4"/>
    </row>
    <row r="21" spans="1:14" ht="16.5" customHeight="1">
      <c r="A21" s="174"/>
      <c r="B21" s="47">
        <v>2013</v>
      </c>
      <c r="C21" s="105">
        <v>93</v>
      </c>
      <c r="D21" s="105">
        <v>66</v>
      </c>
      <c r="E21" s="105">
        <v>28</v>
      </c>
      <c r="F21" s="105">
        <v>5423</v>
      </c>
      <c r="G21" s="105">
        <v>4965</v>
      </c>
      <c r="H21" s="129">
        <v>1193</v>
      </c>
      <c r="I21" s="4"/>
      <c r="J21" s="4"/>
      <c r="K21" s="4"/>
      <c r="L21" s="4"/>
      <c r="M21" s="4"/>
      <c r="N21" s="4"/>
    </row>
    <row r="22" spans="1:14" ht="16.5" customHeight="1">
      <c r="A22" s="174"/>
      <c r="B22" s="47">
        <v>2014</v>
      </c>
      <c r="C22" s="105">
        <v>73</v>
      </c>
      <c r="D22" s="105">
        <v>98</v>
      </c>
      <c r="E22" s="105">
        <v>3</v>
      </c>
      <c r="F22" s="105">
        <v>11185</v>
      </c>
      <c r="G22" s="105">
        <v>8406</v>
      </c>
      <c r="H22" s="129">
        <v>3972</v>
      </c>
      <c r="I22" s="4"/>
      <c r="J22" s="4"/>
      <c r="K22" s="4"/>
      <c r="L22" s="4"/>
      <c r="M22" s="4"/>
      <c r="N22" s="4"/>
    </row>
    <row r="23" spans="1:14" ht="16.5" customHeight="1">
      <c r="A23" s="174"/>
      <c r="B23" s="47">
        <v>2015</v>
      </c>
      <c r="C23" s="105">
        <v>64</v>
      </c>
      <c r="D23" s="105">
        <v>20</v>
      </c>
      <c r="E23" s="105">
        <v>47</v>
      </c>
      <c r="F23" s="105">
        <v>12615</v>
      </c>
      <c r="G23" s="105">
        <v>12459</v>
      </c>
      <c r="H23" s="129">
        <v>4128</v>
      </c>
      <c r="I23" s="4"/>
      <c r="J23" s="4"/>
      <c r="K23" s="4"/>
      <c r="L23" s="4"/>
      <c r="M23" s="4"/>
      <c r="N23" s="4"/>
    </row>
    <row r="24" spans="1:14" ht="16.5" customHeight="1" thickBot="1">
      <c r="A24" s="175"/>
      <c r="B24" s="127">
        <v>2016</v>
      </c>
      <c r="C24" s="151">
        <v>13</v>
      </c>
      <c r="D24" s="151">
        <v>57</v>
      </c>
      <c r="E24" s="151">
        <v>3</v>
      </c>
      <c r="F24" s="151">
        <f>4476+86+370+3075+53+1+2+6</f>
        <v>8069</v>
      </c>
      <c r="G24" s="151">
        <f>5246+69+353+3641+32+0+1+6</f>
        <v>9348</v>
      </c>
      <c r="H24" s="152">
        <f>2001+43+57+708+38+1+1+0</f>
        <v>2849</v>
      </c>
      <c r="I24" s="4"/>
      <c r="J24" s="4"/>
      <c r="K24" s="4"/>
      <c r="L24" s="4"/>
      <c r="M24" s="4"/>
      <c r="N24" s="4"/>
    </row>
    <row r="25" spans="1:14" ht="16.5" customHeight="1" thickTop="1">
      <c r="A25" s="173" t="s">
        <v>14</v>
      </c>
      <c r="B25" s="77">
        <v>2012</v>
      </c>
      <c r="C25" s="149">
        <v>34</v>
      </c>
      <c r="D25" s="149">
        <v>31</v>
      </c>
      <c r="E25" s="149">
        <v>14</v>
      </c>
      <c r="F25" s="149">
        <v>49213</v>
      </c>
      <c r="G25" s="149">
        <v>45646</v>
      </c>
      <c r="H25" s="150">
        <v>18762</v>
      </c>
      <c r="I25" s="4"/>
      <c r="J25" s="4"/>
      <c r="K25" s="4"/>
      <c r="L25" s="4"/>
      <c r="M25" s="4"/>
      <c r="N25" s="4"/>
    </row>
    <row r="26" spans="1:14" ht="16.5" customHeight="1">
      <c r="A26" s="174"/>
      <c r="B26" s="50">
        <v>2013</v>
      </c>
      <c r="C26" s="109">
        <v>124</v>
      </c>
      <c r="D26" s="109">
        <v>95</v>
      </c>
      <c r="E26" s="109">
        <v>43</v>
      </c>
      <c r="F26" s="109">
        <v>62935</v>
      </c>
      <c r="G26" s="109">
        <v>58666</v>
      </c>
      <c r="H26" s="110">
        <v>23031</v>
      </c>
      <c r="I26" s="4"/>
      <c r="J26" s="4"/>
      <c r="K26" s="4"/>
      <c r="L26" s="4"/>
      <c r="M26" s="4"/>
      <c r="N26" s="4"/>
    </row>
    <row r="27" spans="1:14" ht="16.5" customHeight="1">
      <c r="A27" s="174"/>
      <c r="B27" s="50">
        <v>2014</v>
      </c>
      <c r="C27" s="109">
        <v>107</v>
      </c>
      <c r="D27" s="109">
        <v>130</v>
      </c>
      <c r="E27" s="109">
        <v>20</v>
      </c>
      <c r="F27" s="109">
        <v>79024</v>
      </c>
      <c r="G27" s="109">
        <v>68874</v>
      </c>
      <c r="H27" s="110">
        <v>33181</v>
      </c>
      <c r="I27" s="4"/>
      <c r="J27" s="4"/>
      <c r="K27" s="4"/>
      <c r="L27" s="4"/>
      <c r="M27" s="4"/>
      <c r="N27" s="4"/>
    </row>
    <row r="28" spans="1:14" ht="16.5" customHeight="1">
      <c r="A28" s="174"/>
      <c r="B28" s="50">
        <v>2015</v>
      </c>
      <c r="C28" s="109">
        <f>'5.KS-PR o agend(1)'!C8+'5.KS-PR o agend(1)'!C13+'5.KS-PR o agend(1)'!C18+'5.KS-PR o agend(1)'!C23+'6.KS-PR o agendach(2)'!C8+'6.KS-PR o agendach(2)'!C13+'6.KS-PR o agendach(2)'!C18+'6.KS-PR o agendach(2)'!C23</f>
        <v>93</v>
      </c>
      <c r="D28" s="109">
        <f>'5.KS-PR o agend(1)'!D8+'5.KS-PR o agend(1)'!D13+'5.KS-PR o agend(1)'!D18+'5.KS-PR o agend(1)'!D23+'6.KS-PR o agendach(2)'!D8+'6.KS-PR o agendach(2)'!D13+'6.KS-PR o agendach(2)'!D18+'6.KS-PR o agendach(2)'!D23</f>
        <v>47</v>
      </c>
      <c r="E28" s="109">
        <f>'5.KS-PR o agend(1)'!E8+'5.KS-PR o agend(1)'!E13+'5.KS-PR o agend(1)'!E18+'5.KS-PR o agend(1)'!E23+'6.KS-PR o agendach(2)'!E8+'6.KS-PR o agendach(2)'!E13+'6.KS-PR o agendach(2)'!E18+'6.KS-PR o agendach(2)'!E23</f>
        <v>66</v>
      </c>
      <c r="F28" s="109">
        <f>'5.KS-PR o agend(1)'!F8+'5.KS-PR o agend(1)'!F13+'5.KS-PR o agend(1)'!F18+'5.KS-PR o agend(1)'!F23+'6.KS-PR o agendach(2)'!F8+'6.KS-PR o agendach(2)'!F13+'6.KS-PR o agendach(2)'!F18+'6.KS-PR o agendach(2)'!F23</f>
        <v>80142</v>
      </c>
      <c r="G28" s="109">
        <f>'5.KS-PR o agend(1)'!G8+'5.KS-PR o agend(1)'!G13+'5.KS-PR o agend(1)'!G18+'5.KS-PR o agend(1)'!G23+'6.KS-PR o agendach(2)'!G8+'6.KS-PR o agendach(2)'!G13+'6.KS-PR o agendach(2)'!G18+'6.KS-PR o agendach(2)'!G23</f>
        <v>78497</v>
      </c>
      <c r="H28" s="110">
        <f>'5.KS-PR o agend(1)'!H8+'5.KS-PR o agend(1)'!H13+'5.KS-PR o agend(1)'!H18+'5.KS-PR o agend(1)'!H23+'6.KS-PR o agendach(2)'!H8+'6.KS-PR o agendach(2)'!H13+'6.KS-PR o agendach(2)'!H18+'6.KS-PR o agendach(2)'!H23</f>
        <v>34826</v>
      </c>
      <c r="I28" s="4"/>
      <c r="J28" s="4"/>
      <c r="K28" s="4"/>
      <c r="L28" s="4"/>
      <c r="M28" s="4"/>
      <c r="N28" s="4"/>
    </row>
    <row r="29" spans="1:14" ht="16.5" customHeight="1" thickBot="1">
      <c r="A29" s="175"/>
      <c r="B29" s="128">
        <v>2016</v>
      </c>
      <c r="C29" s="153">
        <f>C9+C14+C19+C24+'6.KS-PR o agendach(2)'!C9+'6.KS-PR o agendach(2)'!C14+'6.KS-PR o agendach(2)'!C19+'6.KS-PR o agendach(2)'!C24</f>
        <v>64</v>
      </c>
      <c r="D29" s="153">
        <f>D9+D14+D19+D24+'6.KS-PR o agendach(2)'!D9+'6.KS-PR o agendach(2)'!D14+'6.KS-PR o agendach(2)'!D19+'6.KS-PR o agendach(2)'!D24</f>
        <v>96</v>
      </c>
      <c r="E29" s="153">
        <f>E9+E14+E19+E24+'6.KS-PR o agendach(2)'!E9+'6.KS-PR o agendach(2)'!E14+'6.KS-PR o agendach(2)'!E19+'6.KS-PR o agendach(2)'!E24</f>
        <v>34</v>
      </c>
      <c r="F29" s="153">
        <f>F9+F14+F19+F24+'6.KS-PR o agendach(2)'!F9+'6.KS-PR o agendach(2)'!F14+'6.KS-PR o agendach(2)'!F19+'6.KS-PR o agendach(2)'!F24</f>
        <v>59504</v>
      </c>
      <c r="G29" s="153">
        <f>G9+G14+G19+G24+'6.KS-PR o agendach(2)'!G9+'6.KS-PR o agendach(2)'!G14+'6.KS-PR o agendach(2)'!G19+'6.KS-PR o agendach(2)'!G24</f>
        <v>68299</v>
      </c>
      <c r="H29" s="153">
        <f>H9+H14+H19+H24+'6.KS-PR o agendach(2)'!H9+'6.KS-PR o agendach(2)'!H14+'6.KS-PR o agendach(2)'!H19+'6.KS-PR o agendach(2)'!H24</f>
        <v>26031</v>
      </c>
      <c r="I29" s="4"/>
      <c r="J29" s="4"/>
      <c r="K29" s="4"/>
      <c r="L29" s="4"/>
      <c r="M29" s="4"/>
      <c r="N29" s="4"/>
    </row>
    <row r="30" spans="1:14" ht="16.5" customHeight="1" thickTop="1">
      <c r="A30" s="7"/>
      <c r="B30" s="180" t="s">
        <v>54</v>
      </c>
      <c r="C30" s="180"/>
      <c r="D30" s="180"/>
      <c r="E30" s="7"/>
      <c r="F30" s="7"/>
      <c r="G30" s="7"/>
      <c r="H30" s="7"/>
      <c r="I30" s="4"/>
      <c r="J30" s="4"/>
      <c r="K30" s="4"/>
      <c r="L30" s="4"/>
      <c r="M30" s="4"/>
      <c r="N30" s="4"/>
    </row>
    <row r="31" spans="1:14" s="9" customFormat="1" ht="12.75">
      <c r="A31" s="8"/>
      <c r="E31" s="8"/>
      <c r="F31" s="8"/>
      <c r="G31" s="8"/>
      <c r="H31" s="8"/>
      <c r="I31" s="10"/>
      <c r="J31" s="10"/>
      <c r="K31" s="10"/>
      <c r="L31" s="10"/>
      <c r="M31" s="10"/>
      <c r="N31" s="10"/>
    </row>
    <row r="32" spans="1:14" ht="12.75">
      <c r="A32" s="7"/>
      <c r="B32" s="7"/>
      <c r="C32" s="7"/>
      <c r="D32" s="7"/>
      <c r="E32" s="7"/>
      <c r="F32" s="7"/>
      <c r="G32" s="7"/>
      <c r="H32" s="7"/>
      <c r="I32" s="4"/>
      <c r="J32" s="4"/>
      <c r="K32" s="4"/>
      <c r="L32" s="4"/>
      <c r="M32" s="4"/>
      <c r="N32" s="4"/>
    </row>
    <row r="33" spans="1:14" ht="12.75">
      <c r="A33" s="7"/>
      <c r="B33" s="7"/>
      <c r="C33" s="7"/>
      <c r="D33" s="7"/>
      <c r="E33" s="7"/>
      <c r="F33" s="7"/>
      <c r="G33" s="7"/>
      <c r="H33" s="7"/>
      <c r="I33" s="4"/>
      <c r="J33" s="4"/>
      <c r="K33" s="4"/>
      <c r="L33" s="4"/>
      <c r="M33" s="4"/>
      <c r="N33" s="4"/>
    </row>
    <row r="34" spans="1:14" ht="12.75">
      <c r="A34" s="7"/>
      <c r="B34" s="7"/>
      <c r="C34" s="7"/>
      <c r="D34" s="7"/>
      <c r="E34" s="7"/>
      <c r="F34" s="7"/>
      <c r="G34" s="7"/>
      <c r="H34" s="7"/>
      <c r="I34" s="4"/>
      <c r="J34" s="4"/>
      <c r="K34" s="4"/>
      <c r="L34" s="4"/>
      <c r="M34" s="4"/>
      <c r="N34" s="4"/>
    </row>
    <row r="35" spans="1:14" ht="12.75">
      <c r="A35" s="7"/>
      <c r="B35" s="7"/>
      <c r="C35" s="7"/>
      <c r="D35" s="7"/>
      <c r="E35" s="7"/>
      <c r="F35" s="7"/>
      <c r="G35" s="7"/>
      <c r="H35" s="7"/>
      <c r="I35" s="4"/>
      <c r="J35" s="4"/>
      <c r="K35" s="4"/>
      <c r="L35" s="4"/>
      <c r="M35" s="4"/>
      <c r="N35" s="4"/>
    </row>
    <row r="36" spans="1:14" ht="12.75">
      <c r="A36" s="7"/>
      <c r="B36" s="7"/>
      <c r="C36" s="7"/>
      <c r="D36" s="7"/>
      <c r="E36" s="7"/>
      <c r="F36" s="7"/>
      <c r="G36" s="7"/>
      <c r="H36" s="7"/>
      <c r="I36" s="4"/>
      <c r="J36" s="4"/>
      <c r="K36" s="4"/>
      <c r="L36" s="4"/>
      <c r="M36" s="4"/>
      <c r="N36" s="4"/>
    </row>
    <row r="37" spans="1:14" ht="12.75">
      <c r="A37" s="7"/>
      <c r="B37" s="7"/>
      <c r="C37" s="7"/>
      <c r="D37" s="7"/>
      <c r="E37" s="7"/>
      <c r="F37" s="7"/>
      <c r="G37" s="7"/>
      <c r="H37" s="7"/>
      <c r="I37" s="4"/>
      <c r="J37" s="4"/>
      <c r="K37" s="4"/>
      <c r="L37" s="4"/>
      <c r="M37" s="4"/>
      <c r="N37" s="4"/>
    </row>
  </sheetData>
  <sheetProtection/>
  <mergeCells count="12">
    <mergeCell ref="B2:B4"/>
    <mergeCell ref="C2:H2"/>
    <mergeCell ref="A5:A9"/>
    <mergeCell ref="A10:A14"/>
    <mergeCell ref="A15:A19"/>
    <mergeCell ref="A20:A24"/>
    <mergeCell ref="B30:D30"/>
    <mergeCell ref="A1:H1"/>
    <mergeCell ref="C3:E3"/>
    <mergeCell ref="F3:H3"/>
    <mergeCell ref="A25:A29"/>
    <mergeCell ref="A2:A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8"/>
  <sheetViews>
    <sheetView showGridLines="0" zoomScaleSheetLayoutView="100" zoomScalePageLayoutView="0" workbookViewId="0" topLeftCell="A1">
      <selection activeCell="H24" sqref="H24"/>
    </sheetView>
  </sheetViews>
  <sheetFormatPr defaultColWidth="9.140625" defaultRowHeight="12.75"/>
  <cols>
    <col min="1" max="8" width="11.7109375" style="5" customWidth="1"/>
  </cols>
  <sheetData>
    <row r="1" spans="1:8" ht="18" customHeight="1" thickBot="1">
      <c r="A1" s="181" t="s">
        <v>24</v>
      </c>
      <c r="B1" s="181"/>
      <c r="C1" s="181"/>
      <c r="D1" s="181"/>
      <c r="E1" s="181"/>
      <c r="F1" s="181"/>
      <c r="G1" s="181"/>
      <c r="H1" s="181"/>
    </row>
    <row r="2" spans="1:14" ht="16.5" customHeight="1" thickTop="1">
      <c r="A2" s="183" t="s">
        <v>1</v>
      </c>
      <c r="B2" s="177" t="s">
        <v>2</v>
      </c>
      <c r="C2" s="168" t="s">
        <v>53</v>
      </c>
      <c r="D2" s="168"/>
      <c r="E2" s="168"/>
      <c r="F2" s="168"/>
      <c r="G2" s="168"/>
      <c r="H2" s="169"/>
      <c r="I2" s="4"/>
      <c r="J2" s="4"/>
      <c r="K2" s="4"/>
      <c r="L2" s="4"/>
      <c r="M2" s="4"/>
      <c r="N2" s="4"/>
    </row>
    <row r="3" spans="1:14" ht="16.5" customHeight="1">
      <c r="A3" s="184"/>
      <c r="B3" s="178"/>
      <c r="C3" s="170" t="s">
        <v>3</v>
      </c>
      <c r="D3" s="170"/>
      <c r="E3" s="170"/>
      <c r="F3" s="170" t="s">
        <v>25</v>
      </c>
      <c r="G3" s="170"/>
      <c r="H3" s="171"/>
      <c r="I3" s="4"/>
      <c r="J3" s="4"/>
      <c r="K3" s="4"/>
      <c r="L3" s="4"/>
      <c r="M3" s="4"/>
      <c r="N3" s="4"/>
    </row>
    <row r="4" spans="1:14" ht="16.5" customHeight="1" thickBot="1">
      <c r="A4" s="185"/>
      <c r="B4" s="179"/>
      <c r="C4" s="37" t="s">
        <v>7</v>
      </c>
      <c r="D4" s="37" t="s">
        <v>8</v>
      </c>
      <c r="E4" s="37" t="s">
        <v>9</v>
      </c>
      <c r="F4" s="37" t="s">
        <v>7</v>
      </c>
      <c r="G4" s="37" t="s">
        <v>8</v>
      </c>
      <c r="H4" s="38" t="s">
        <v>9</v>
      </c>
      <c r="I4" s="4"/>
      <c r="J4" s="4"/>
      <c r="K4" s="4"/>
      <c r="L4" s="4"/>
      <c r="M4" s="4"/>
      <c r="N4" s="4"/>
    </row>
    <row r="5" spans="1:14" ht="16.5" customHeight="1" thickTop="1">
      <c r="A5" s="173" t="s">
        <v>15</v>
      </c>
      <c r="B5" s="78">
        <v>2012</v>
      </c>
      <c r="C5" s="130">
        <v>2</v>
      </c>
      <c r="D5" s="130">
        <v>0</v>
      </c>
      <c r="E5" s="130">
        <v>3</v>
      </c>
      <c r="F5" s="130">
        <v>5247</v>
      </c>
      <c r="G5" s="130">
        <v>4825</v>
      </c>
      <c r="H5" s="131">
        <v>1232</v>
      </c>
      <c r="I5" s="4"/>
      <c r="J5" s="4"/>
      <c r="K5" s="4"/>
      <c r="L5" s="4"/>
      <c r="M5" s="4"/>
      <c r="N5" s="4"/>
    </row>
    <row r="6" spans="1:14" ht="16.5" customHeight="1">
      <c r="A6" s="174"/>
      <c r="B6" s="11">
        <v>2013</v>
      </c>
      <c r="C6" s="132">
        <v>0</v>
      </c>
      <c r="D6" s="132">
        <v>3</v>
      </c>
      <c r="E6" s="132">
        <v>0</v>
      </c>
      <c r="F6" s="132">
        <v>6448</v>
      </c>
      <c r="G6" s="132">
        <v>6523</v>
      </c>
      <c r="H6" s="133">
        <v>1157</v>
      </c>
      <c r="I6" s="4"/>
      <c r="J6" s="4"/>
      <c r="K6" s="4"/>
      <c r="L6" s="4"/>
      <c r="M6" s="4"/>
      <c r="N6" s="4"/>
    </row>
    <row r="7" spans="1:14" ht="16.5" customHeight="1">
      <c r="A7" s="174"/>
      <c r="B7" s="11">
        <v>2014</v>
      </c>
      <c r="C7" s="132">
        <v>0</v>
      </c>
      <c r="D7" s="132">
        <v>0</v>
      </c>
      <c r="E7" s="132">
        <v>0</v>
      </c>
      <c r="F7" s="132">
        <v>8329</v>
      </c>
      <c r="G7" s="132">
        <v>8332</v>
      </c>
      <c r="H7" s="133">
        <v>1154</v>
      </c>
      <c r="I7" s="4"/>
      <c r="J7" s="4"/>
      <c r="K7" s="4"/>
      <c r="L7" s="4"/>
      <c r="M7" s="4"/>
      <c r="N7" s="4"/>
    </row>
    <row r="8" spans="1:14" ht="16.5" customHeight="1">
      <c r="A8" s="174"/>
      <c r="B8" s="11">
        <v>2015</v>
      </c>
      <c r="C8" s="132">
        <v>0</v>
      </c>
      <c r="D8" s="132">
        <v>0</v>
      </c>
      <c r="E8" s="132">
        <v>0</v>
      </c>
      <c r="F8" s="132">
        <v>6747</v>
      </c>
      <c r="G8" s="132">
        <v>6872</v>
      </c>
      <c r="H8" s="133">
        <v>1029</v>
      </c>
      <c r="I8" s="4"/>
      <c r="J8" s="4"/>
      <c r="K8" s="4"/>
      <c r="L8" s="4"/>
      <c r="M8" s="4"/>
      <c r="N8" s="4"/>
    </row>
    <row r="9" spans="1:14" ht="16.5" customHeight="1" thickBot="1">
      <c r="A9" s="174"/>
      <c r="B9" s="144">
        <v>2016</v>
      </c>
      <c r="C9" s="155">
        <v>0</v>
      </c>
      <c r="D9" s="155">
        <v>0</v>
      </c>
      <c r="E9" s="155">
        <v>0</v>
      </c>
      <c r="F9" s="155">
        <f>2846+110+512+1469+76+1+4+4</f>
        <v>5022</v>
      </c>
      <c r="G9" s="155">
        <f>3060+103+543+1565+82+1+4+4</f>
        <v>5362</v>
      </c>
      <c r="H9" s="156">
        <f>383+17+35+237+17+0+0+0</f>
        <v>689</v>
      </c>
      <c r="I9" s="4"/>
      <c r="J9" s="4"/>
      <c r="K9" s="4"/>
      <c r="L9" s="4"/>
      <c r="M9" s="4"/>
      <c r="N9" s="4"/>
    </row>
    <row r="10" spans="1:14" ht="16.5" customHeight="1" thickTop="1">
      <c r="A10" s="174" t="s">
        <v>16</v>
      </c>
      <c r="B10" s="78">
        <v>2012</v>
      </c>
      <c r="C10" s="130">
        <v>0</v>
      </c>
      <c r="D10" s="130">
        <v>0</v>
      </c>
      <c r="E10" s="130">
        <v>0</v>
      </c>
      <c r="F10" s="130">
        <v>6341</v>
      </c>
      <c r="G10" s="130">
        <v>5897</v>
      </c>
      <c r="H10" s="131">
        <v>1327</v>
      </c>
      <c r="I10" s="4"/>
      <c r="J10" s="4"/>
      <c r="K10" s="4"/>
      <c r="L10" s="4"/>
      <c r="M10" s="4"/>
      <c r="N10" s="4"/>
    </row>
    <row r="11" spans="1:14" ht="16.5" customHeight="1">
      <c r="A11" s="174"/>
      <c r="B11" s="11">
        <v>2013</v>
      </c>
      <c r="C11" s="132">
        <v>0</v>
      </c>
      <c r="D11" s="132">
        <v>0</v>
      </c>
      <c r="E11" s="132">
        <v>0</v>
      </c>
      <c r="F11" s="132">
        <v>10426</v>
      </c>
      <c r="G11" s="132">
        <v>7779</v>
      </c>
      <c r="H11" s="133">
        <v>3974</v>
      </c>
      <c r="I11" s="4"/>
      <c r="J11" s="4"/>
      <c r="K11" s="4"/>
      <c r="L11" s="4"/>
      <c r="M11" s="4"/>
      <c r="N11" s="4"/>
    </row>
    <row r="12" spans="1:14" ht="16.5" customHeight="1">
      <c r="A12" s="174"/>
      <c r="B12" s="11">
        <v>2014</v>
      </c>
      <c r="C12" s="132">
        <v>3</v>
      </c>
      <c r="D12" s="132">
        <v>3</v>
      </c>
      <c r="E12" s="132">
        <v>0</v>
      </c>
      <c r="F12" s="132">
        <v>14330</v>
      </c>
      <c r="G12" s="132">
        <v>12446</v>
      </c>
      <c r="H12" s="133">
        <v>5858</v>
      </c>
      <c r="I12" s="4"/>
      <c r="J12" s="4"/>
      <c r="K12" s="4"/>
      <c r="L12" s="4"/>
      <c r="M12" s="4"/>
      <c r="N12" s="4"/>
    </row>
    <row r="13" spans="1:14" ht="16.5" customHeight="1">
      <c r="A13" s="174"/>
      <c r="B13" s="11">
        <v>2015</v>
      </c>
      <c r="C13" s="132">
        <v>2</v>
      </c>
      <c r="D13" s="132">
        <v>1</v>
      </c>
      <c r="E13" s="132">
        <v>1</v>
      </c>
      <c r="F13" s="132">
        <v>12422</v>
      </c>
      <c r="G13" s="132">
        <v>14194</v>
      </c>
      <c r="H13" s="133">
        <v>4086</v>
      </c>
      <c r="I13" s="4"/>
      <c r="J13" s="4"/>
      <c r="K13" s="4"/>
      <c r="L13" s="4"/>
      <c r="M13" s="4"/>
      <c r="N13" s="4"/>
    </row>
    <row r="14" spans="1:14" ht="16.5" customHeight="1" thickBot="1">
      <c r="A14" s="174"/>
      <c r="B14" s="145">
        <v>2016</v>
      </c>
      <c r="C14" s="155">
        <v>1</v>
      </c>
      <c r="D14" s="155">
        <v>0</v>
      </c>
      <c r="E14" s="155">
        <v>2</v>
      </c>
      <c r="F14" s="155">
        <f>3700+63+447+3055+63+24+17+12</f>
        <v>7381</v>
      </c>
      <c r="G14" s="155">
        <f>4924+50+463+3612+65+11+8+12</f>
        <v>9145</v>
      </c>
      <c r="H14" s="156">
        <f>1871+23+43+321+41+14+9+0</f>
        <v>2322</v>
      </c>
      <c r="I14" s="4"/>
      <c r="J14" s="4"/>
      <c r="K14" s="4"/>
      <c r="L14" s="4"/>
      <c r="M14" s="4"/>
      <c r="N14" s="4"/>
    </row>
    <row r="15" spans="1:14" ht="16.5" customHeight="1" thickTop="1">
      <c r="A15" s="174" t="s">
        <v>17</v>
      </c>
      <c r="B15" s="78">
        <v>2012</v>
      </c>
      <c r="C15" s="130">
        <v>0</v>
      </c>
      <c r="D15" s="130">
        <v>0</v>
      </c>
      <c r="E15" s="130">
        <v>0</v>
      </c>
      <c r="F15" s="130">
        <v>7716</v>
      </c>
      <c r="G15" s="130">
        <v>6837</v>
      </c>
      <c r="H15" s="131">
        <v>2141</v>
      </c>
      <c r="I15" s="4"/>
      <c r="J15" s="4"/>
      <c r="K15" s="4"/>
      <c r="L15" s="4"/>
      <c r="M15" s="4"/>
      <c r="N15" s="4"/>
    </row>
    <row r="16" spans="1:14" ht="16.5" customHeight="1">
      <c r="A16" s="174"/>
      <c r="B16" s="11">
        <v>2013</v>
      </c>
      <c r="C16" s="132">
        <v>0</v>
      </c>
      <c r="D16" s="132">
        <v>0</v>
      </c>
      <c r="E16" s="132">
        <v>0</v>
      </c>
      <c r="F16" s="132">
        <v>8463</v>
      </c>
      <c r="G16" s="132">
        <v>8853</v>
      </c>
      <c r="H16" s="133">
        <v>1751</v>
      </c>
      <c r="I16" s="4"/>
      <c r="J16" s="4"/>
      <c r="K16" s="4"/>
      <c r="L16" s="4"/>
      <c r="M16" s="4"/>
      <c r="N16" s="4"/>
    </row>
    <row r="17" spans="1:14" ht="16.5" customHeight="1">
      <c r="A17" s="174"/>
      <c r="B17" s="11">
        <v>2014</v>
      </c>
      <c r="C17" s="132">
        <v>0</v>
      </c>
      <c r="D17" s="132">
        <v>0</v>
      </c>
      <c r="E17" s="132">
        <v>0</v>
      </c>
      <c r="F17" s="132">
        <v>8267</v>
      </c>
      <c r="G17" s="132">
        <v>7557</v>
      </c>
      <c r="H17" s="133">
        <v>2461</v>
      </c>
      <c r="I17" s="4"/>
      <c r="J17" s="4"/>
      <c r="K17" s="4"/>
      <c r="L17" s="4"/>
      <c r="M17" s="4"/>
      <c r="N17" s="4"/>
    </row>
    <row r="18" spans="1:14" ht="16.5" customHeight="1">
      <c r="A18" s="174"/>
      <c r="B18" s="11">
        <v>2015</v>
      </c>
      <c r="C18" s="132">
        <v>0</v>
      </c>
      <c r="D18" s="132">
        <v>0</v>
      </c>
      <c r="E18" s="132">
        <v>0</v>
      </c>
      <c r="F18" s="132">
        <v>9918</v>
      </c>
      <c r="G18" s="132">
        <v>8944</v>
      </c>
      <c r="H18" s="133">
        <v>3435</v>
      </c>
      <c r="I18" s="4"/>
      <c r="J18" s="4"/>
      <c r="K18" s="4"/>
      <c r="L18" s="4"/>
      <c r="M18" s="4"/>
      <c r="N18" s="4"/>
    </row>
    <row r="19" spans="1:14" ht="16.5" customHeight="1" thickBot="1">
      <c r="A19" s="174"/>
      <c r="B19" s="145">
        <v>2016</v>
      </c>
      <c r="C19" s="155">
        <v>0</v>
      </c>
      <c r="D19" s="155">
        <v>0</v>
      </c>
      <c r="E19" s="155">
        <v>0</v>
      </c>
      <c r="F19" s="155">
        <f>4135+126+475+3116+85+3+1+4</f>
        <v>7945</v>
      </c>
      <c r="G19" s="155">
        <f>4590+127+483+3030+76+2+0+4</f>
        <v>8312</v>
      </c>
      <c r="H19" s="156">
        <f>2235+25+75+684+46+1+2+0</f>
        <v>3068</v>
      </c>
      <c r="I19" s="4"/>
      <c r="J19" s="4"/>
      <c r="K19" s="4"/>
      <c r="L19" s="4"/>
      <c r="M19" s="4"/>
      <c r="N19" s="4"/>
    </row>
    <row r="20" spans="1:14" ht="16.5" customHeight="1" thickTop="1">
      <c r="A20" s="174" t="s">
        <v>18</v>
      </c>
      <c r="B20" s="79">
        <v>2012</v>
      </c>
      <c r="C20" s="134">
        <v>0</v>
      </c>
      <c r="D20" s="134">
        <v>1</v>
      </c>
      <c r="E20" s="134">
        <v>2</v>
      </c>
      <c r="F20" s="134">
        <v>7072</v>
      </c>
      <c r="G20" s="134">
        <v>6341</v>
      </c>
      <c r="H20" s="135">
        <v>3611</v>
      </c>
      <c r="I20" s="4"/>
      <c r="J20" s="4"/>
      <c r="K20" s="4"/>
      <c r="L20" s="4"/>
      <c r="M20" s="4"/>
      <c r="N20" s="4"/>
    </row>
    <row r="21" spans="1:14" ht="16.5" customHeight="1">
      <c r="A21" s="174"/>
      <c r="B21" s="46">
        <v>2013</v>
      </c>
      <c r="C21" s="136">
        <v>0</v>
      </c>
      <c r="D21" s="136">
        <v>0</v>
      </c>
      <c r="E21" s="136">
        <v>2</v>
      </c>
      <c r="F21" s="136">
        <v>8127</v>
      </c>
      <c r="G21" s="136">
        <v>8143</v>
      </c>
      <c r="H21" s="137">
        <v>3595</v>
      </c>
      <c r="I21" s="4"/>
      <c r="J21" s="4"/>
      <c r="K21" s="4"/>
      <c r="L21" s="4"/>
      <c r="M21" s="4"/>
      <c r="N21" s="4"/>
    </row>
    <row r="22" spans="1:14" ht="16.5" customHeight="1">
      <c r="A22" s="174"/>
      <c r="B22" s="80">
        <v>2014</v>
      </c>
      <c r="C22" s="138">
        <v>0</v>
      </c>
      <c r="D22" s="138">
        <v>0</v>
      </c>
      <c r="E22" s="138">
        <v>2</v>
      </c>
      <c r="F22" s="138">
        <v>10637</v>
      </c>
      <c r="G22" s="138">
        <v>8237</v>
      </c>
      <c r="H22" s="139">
        <v>5995</v>
      </c>
      <c r="I22" s="4"/>
      <c r="J22" s="4"/>
      <c r="K22" s="4"/>
      <c r="L22" s="4"/>
      <c r="M22" s="4"/>
      <c r="N22" s="4"/>
    </row>
    <row r="23" spans="1:14" ht="16.5" customHeight="1">
      <c r="A23" s="174"/>
      <c r="B23" s="80">
        <v>2015</v>
      </c>
      <c r="C23" s="138">
        <v>1</v>
      </c>
      <c r="D23" s="138">
        <v>1</v>
      </c>
      <c r="E23" s="138">
        <v>2</v>
      </c>
      <c r="F23" s="138">
        <v>9897</v>
      </c>
      <c r="G23" s="138">
        <v>9518</v>
      </c>
      <c r="H23" s="139">
        <v>6374</v>
      </c>
      <c r="I23" s="4"/>
      <c r="J23" s="4"/>
      <c r="K23" s="4"/>
      <c r="L23" s="4"/>
      <c r="M23" s="4"/>
      <c r="N23" s="4"/>
    </row>
    <row r="24" spans="1:14" ht="16.5" customHeight="1" thickBot="1">
      <c r="A24" s="175"/>
      <c r="B24" s="146">
        <v>2016</v>
      </c>
      <c r="C24" s="124">
        <v>1</v>
      </c>
      <c r="D24" s="124">
        <v>2</v>
      </c>
      <c r="E24" s="124">
        <v>1</v>
      </c>
      <c r="F24" s="124">
        <f>3693+51+538+4624+55+1+2+3</f>
        <v>8967</v>
      </c>
      <c r="G24" s="124">
        <f>5278+64+609+4828+63+1+3</f>
        <v>10846</v>
      </c>
      <c r="H24" s="157">
        <f>2537+28+118+1771+39+0+2+0</f>
        <v>4495</v>
      </c>
      <c r="I24" s="4"/>
      <c r="J24" s="4"/>
      <c r="K24" s="4"/>
      <c r="L24" s="4"/>
      <c r="M24" s="4"/>
      <c r="N24" s="4"/>
    </row>
    <row r="25" spans="1:14" ht="16.5" customHeight="1" thickTop="1">
      <c r="A25" s="173" t="s">
        <v>14</v>
      </c>
      <c r="B25" s="81">
        <v>2012</v>
      </c>
      <c r="C25" s="140">
        <v>34</v>
      </c>
      <c r="D25" s="140">
        <v>31</v>
      </c>
      <c r="E25" s="140">
        <v>14</v>
      </c>
      <c r="F25" s="140">
        <v>49213</v>
      </c>
      <c r="G25" s="140">
        <v>45646</v>
      </c>
      <c r="H25" s="141">
        <v>18762</v>
      </c>
      <c r="I25" s="4"/>
      <c r="J25" s="4"/>
      <c r="K25" s="4"/>
      <c r="L25" s="4"/>
      <c r="M25" s="4"/>
      <c r="N25" s="4"/>
    </row>
    <row r="26" spans="1:14" ht="16.5" customHeight="1">
      <c r="A26" s="174"/>
      <c r="B26" s="50">
        <v>2013</v>
      </c>
      <c r="C26" s="142">
        <v>124</v>
      </c>
      <c r="D26" s="142">
        <v>95</v>
      </c>
      <c r="E26" s="142">
        <v>43</v>
      </c>
      <c r="F26" s="142">
        <v>62935</v>
      </c>
      <c r="G26" s="142">
        <v>58666</v>
      </c>
      <c r="H26" s="143">
        <v>23031</v>
      </c>
      <c r="I26" s="4"/>
      <c r="J26" s="4"/>
      <c r="K26" s="4"/>
      <c r="L26" s="4"/>
      <c r="M26" s="4"/>
      <c r="N26" s="4"/>
    </row>
    <row r="27" spans="1:14" ht="16.5" customHeight="1">
      <c r="A27" s="174"/>
      <c r="B27" s="50">
        <v>2014</v>
      </c>
      <c r="C27" s="142">
        <v>107</v>
      </c>
      <c r="D27" s="142">
        <v>130</v>
      </c>
      <c r="E27" s="142">
        <v>20</v>
      </c>
      <c r="F27" s="142">
        <v>79024</v>
      </c>
      <c r="G27" s="142">
        <v>68874</v>
      </c>
      <c r="H27" s="143">
        <v>33181</v>
      </c>
      <c r="I27" s="4"/>
      <c r="J27" s="4"/>
      <c r="K27" s="4"/>
      <c r="L27" s="4"/>
      <c r="M27" s="4"/>
      <c r="N27" s="4"/>
    </row>
    <row r="28" spans="1:14" ht="16.5" customHeight="1">
      <c r="A28" s="174"/>
      <c r="B28" s="50">
        <v>2015</v>
      </c>
      <c r="C28" s="142">
        <f>'5.KS-PR o agend(1)'!C8+'5.KS-PR o agend(1)'!C13+'5.KS-PR o agend(1)'!C18+'5.KS-PR o agend(1)'!C23+'6.KS-PR o agendach(2)'!C8+'6.KS-PR o agendach(2)'!C13+'6.KS-PR o agendach(2)'!C18+'6.KS-PR o agendach(2)'!C23</f>
        <v>93</v>
      </c>
      <c r="D28" s="142">
        <f>'5.KS-PR o agend(1)'!D8+'5.KS-PR o agend(1)'!D13+'5.KS-PR o agend(1)'!D18+'5.KS-PR o agend(1)'!D23+'6.KS-PR o agendach(2)'!D8+'6.KS-PR o agendach(2)'!D13+'6.KS-PR o agendach(2)'!D18+'6.KS-PR o agendach(2)'!D23</f>
        <v>47</v>
      </c>
      <c r="E28" s="142">
        <f>'5.KS-PR o agend(1)'!E8+'5.KS-PR o agend(1)'!E13+'5.KS-PR o agend(1)'!E18+'5.KS-PR o agend(1)'!E23+'6.KS-PR o agendach(2)'!E8+'6.KS-PR o agendach(2)'!E13+'6.KS-PR o agendach(2)'!E18+'6.KS-PR o agendach(2)'!E23</f>
        <v>66</v>
      </c>
      <c r="F28" s="142">
        <f>'5.KS-PR o agend(1)'!F8+'5.KS-PR o agend(1)'!F13+'5.KS-PR o agend(1)'!F18+'5.KS-PR o agend(1)'!F23+'6.KS-PR o agendach(2)'!F8+'6.KS-PR o agendach(2)'!F13+'6.KS-PR o agendach(2)'!F18+'6.KS-PR o agendach(2)'!F23</f>
        <v>80142</v>
      </c>
      <c r="G28" s="142">
        <f>'5.KS-PR o agend(1)'!G8+'5.KS-PR o agend(1)'!G13+'5.KS-PR o agend(1)'!G18+'5.KS-PR o agend(1)'!G23+'6.KS-PR o agendach(2)'!G8+'6.KS-PR o agendach(2)'!G13+'6.KS-PR o agendach(2)'!G18+'6.KS-PR o agendach(2)'!G23</f>
        <v>78497</v>
      </c>
      <c r="H28" s="143">
        <f>'5.KS-PR o agend(1)'!H8+'5.KS-PR o agend(1)'!H13+'5.KS-PR o agend(1)'!H18+'5.KS-PR o agend(1)'!H23+'6.KS-PR o agendach(2)'!H8+'6.KS-PR o agendach(2)'!H13+'6.KS-PR o agendach(2)'!H18+'6.KS-PR o agendach(2)'!H23</f>
        <v>34826</v>
      </c>
      <c r="I28" s="4"/>
      <c r="J28" s="4"/>
      <c r="K28" s="4"/>
      <c r="L28" s="4"/>
      <c r="M28" s="4"/>
      <c r="N28" s="4"/>
    </row>
    <row r="29" spans="1:14" ht="16.5" customHeight="1" thickBot="1">
      <c r="A29" s="175"/>
      <c r="B29" s="154">
        <v>2016</v>
      </c>
      <c r="C29" s="123">
        <f>'5.KS-PR o agend(1)'!C29</f>
        <v>64</v>
      </c>
      <c r="D29" s="123">
        <f>'5.KS-PR o agend(1)'!D29</f>
        <v>96</v>
      </c>
      <c r="E29" s="123">
        <f>'5.KS-PR o agend(1)'!E29</f>
        <v>34</v>
      </c>
      <c r="F29" s="123">
        <f>'5.KS-PR o agend(1)'!F29</f>
        <v>59504</v>
      </c>
      <c r="G29" s="123">
        <f>'5.KS-PR o agend(1)'!G29</f>
        <v>68299</v>
      </c>
      <c r="H29" s="123">
        <f>'5.KS-PR o agend(1)'!H29</f>
        <v>26031</v>
      </c>
      <c r="I29" s="4"/>
      <c r="J29" s="4"/>
      <c r="K29" s="4"/>
      <c r="L29" s="4"/>
      <c r="M29" s="4"/>
      <c r="N29" s="4"/>
    </row>
    <row r="30" spans="2:14" ht="16.5" customHeight="1" thickTop="1">
      <c r="B30" s="180" t="s">
        <v>54</v>
      </c>
      <c r="C30" s="180"/>
      <c r="D30" s="180"/>
      <c r="E30" s="12"/>
      <c r="F30" s="12"/>
      <c r="G30" s="12"/>
      <c r="H30" s="7"/>
      <c r="I30" s="4"/>
      <c r="J30" s="4"/>
      <c r="K30" s="4"/>
      <c r="L30" s="4"/>
      <c r="M30" s="4"/>
      <c r="N30" s="4"/>
    </row>
    <row r="31" spans="1:14" ht="12.75">
      <c r="A31" s="7"/>
      <c r="B31" s="7"/>
      <c r="C31" s="7"/>
      <c r="D31" s="7"/>
      <c r="E31" s="7"/>
      <c r="F31" s="7"/>
      <c r="G31" s="7"/>
      <c r="H31" s="7"/>
      <c r="I31" s="4"/>
      <c r="J31" s="4"/>
      <c r="K31" s="4"/>
      <c r="L31" s="4"/>
      <c r="M31" s="4"/>
      <c r="N31" s="4"/>
    </row>
    <row r="32" spans="1:14" ht="12.75">
      <c r="A32" s="7"/>
      <c r="B32" s="7"/>
      <c r="C32" s="7"/>
      <c r="D32" s="7"/>
      <c r="E32" s="7"/>
      <c r="F32" s="7"/>
      <c r="G32" s="7"/>
      <c r="H32" s="7"/>
      <c r="I32" s="4"/>
      <c r="J32" s="4"/>
      <c r="K32" s="4"/>
      <c r="L32" s="4"/>
      <c r="M32" s="4"/>
      <c r="N32" s="4"/>
    </row>
    <row r="33" spans="1:14" ht="12.75">
      <c r="A33" s="7"/>
      <c r="B33" s="7"/>
      <c r="C33" s="7"/>
      <c r="D33" s="7"/>
      <c r="E33" s="7"/>
      <c r="F33" s="7"/>
      <c r="G33" s="7"/>
      <c r="H33" s="7"/>
      <c r="I33" s="4"/>
      <c r="J33" s="4"/>
      <c r="K33" s="4"/>
      <c r="L33" s="4"/>
      <c r="M33" s="4"/>
      <c r="N33" s="4"/>
    </row>
    <row r="34" spans="1:14" ht="12.75">
      <c r="A34" s="7"/>
      <c r="B34" s="7"/>
      <c r="C34" s="7"/>
      <c r="D34" s="7"/>
      <c r="E34" s="7"/>
      <c r="F34" s="7"/>
      <c r="G34" s="7"/>
      <c r="H34" s="7"/>
      <c r="I34" s="4"/>
      <c r="J34" s="4"/>
      <c r="K34" s="4"/>
      <c r="L34" s="4"/>
      <c r="M34" s="4"/>
      <c r="N34" s="4"/>
    </row>
    <row r="35" spans="1:14" ht="12.75">
      <c r="A35" s="7"/>
      <c r="B35" s="7"/>
      <c r="C35" s="7"/>
      <c r="D35" s="7"/>
      <c r="E35" s="7"/>
      <c r="F35" s="7"/>
      <c r="G35" s="7"/>
      <c r="H35" s="7"/>
      <c r="I35" s="4"/>
      <c r="J35" s="4"/>
      <c r="K35" s="4"/>
      <c r="L35" s="4"/>
      <c r="M35" s="4"/>
      <c r="N35" s="4"/>
    </row>
    <row r="36" spans="1:14" ht="12.75">
      <c r="A36" s="7"/>
      <c r="B36" s="7"/>
      <c r="C36" s="7"/>
      <c r="D36" s="7"/>
      <c r="E36" s="7"/>
      <c r="F36" s="7"/>
      <c r="G36" s="7"/>
      <c r="H36" s="7"/>
      <c r="I36" s="4"/>
      <c r="J36" s="4"/>
      <c r="K36" s="4"/>
      <c r="L36" s="4"/>
      <c r="M36" s="4"/>
      <c r="N36" s="4"/>
    </row>
    <row r="37" spans="1:14" ht="12.75">
      <c r="A37" s="7"/>
      <c r="B37" s="7"/>
      <c r="C37" s="7"/>
      <c r="D37" s="7"/>
      <c r="E37" s="7"/>
      <c r="F37" s="7"/>
      <c r="G37" s="7"/>
      <c r="H37" s="7"/>
      <c r="I37" s="4"/>
      <c r="J37" s="4"/>
      <c r="K37" s="4"/>
      <c r="L37" s="4"/>
      <c r="M37" s="4"/>
      <c r="N37" s="4"/>
    </row>
    <row r="38" spans="1:14" ht="12.75">
      <c r="A38" s="7"/>
      <c r="B38" s="7"/>
      <c r="C38" s="7"/>
      <c r="D38" s="7"/>
      <c r="E38" s="7"/>
      <c r="F38" s="7"/>
      <c r="G38" s="7"/>
      <c r="H38" s="7"/>
      <c r="I38" s="4"/>
      <c r="J38" s="4"/>
      <c r="K38" s="4"/>
      <c r="L38" s="4"/>
      <c r="M38" s="4"/>
      <c r="N38" s="4"/>
    </row>
  </sheetData>
  <sheetProtection/>
  <mergeCells count="12">
    <mergeCell ref="C3:E3"/>
    <mergeCell ref="F3:H3"/>
    <mergeCell ref="A25:A29"/>
    <mergeCell ref="A15:A19"/>
    <mergeCell ref="A20:A24"/>
    <mergeCell ref="B30:D30"/>
    <mergeCell ref="A1:H1"/>
    <mergeCell ref="A5:A9"/>
    <mergeCell ref="A10:A14"/>
    <mergeCell ref="A2:A4"/>
    <mergeCell ref="B2:B4"/>
    <mergeCell ref="C2:H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8"/>
  <sheetViews>
    <sheetView showGridLines="0" zoomScaleSheetLayoutView="100" zoomScalePageLayoutView="0" workbookViewId="0" topLeftCell="A2">
      <selection activeCell="K24" sqref="K24"/>
    </sheetView>
  </sheetViews>
  <sheetFormatPr defaultColWidth="9.140625" defaultRowHeight="12.75"/>
  <cols>
    <col min="1" max="2" width="10.7109375" style="0" customWidth="1"/>
    <col min="3" max="11" width="9.7109375" style="0" customWidth="1"/>
  </cols>
  <sheetData>
    <row r="1" spans="1:11" ht="18" customHeight="1" thickBot="1">
      <c r="A1" s="181" t="s">
        <v>26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4" ht="16.5" customHeight="1" thickTop="1">
      <c r="A2" s="183" t="s">
        <v>1</v>
      </c>
      <c r="B2" s="177" t="s">
        <v>2</v>
      </c>
      <c r="C2" s="168" t="s">
        <v>53</v>
      </c>
      <c r="D2" s="168"/>
      <c r="E2" s="168"/>
      <c r="F2" s="168"/>
      <c r="G2" s="168"/>
      <c r="H2" s="168"/>
      <c r="I2" s="168"/>
      <c r="J2" s="168"/>
      <c r="K2" s="169"/>
      <c r="L2" s="4"/>
      <c r="M2" s="4"/>
      <c r="N2" s="4"/>
    </row>
    <row r="3" spans="1:14" ht="16.5" customHeight="1">
      <c r="A3" s="184"/>
      <c r="B3" s="178"/>
      <c r="C3" s="170" t="s">
        <v>20</v>
      </c>
      <c r="D3" s="170"/>
      <c r="E3" s="170"/>
      <c r="F3" s="170" t="s">
        <v>22</v>
      </c>
      <c r="G3" s="170"/>
      <c r="H3" s="170"/>
      <c r="I3" s="170" t="s">
        <v>27</v>
      </c>
      <c r="J3" s="170"/>
      <c r="K3" s="171"/>
      <c r="L3" s="4"/>
      <c r="M3" s="4"/>
      <c r="N3" s="4"/>
    </row>
    <row r="4" spans="1:14" ht="16.5" customHeight="1" thickBot="1">
      <c r="A4" s="185"/>
      <c r="B4" s="179"/>
      <c r="C4" s="37" t="s">
        <v>7</v>
      </c>
      <c r="D4" s="37" t="s">
        <v>8</v>
      </c>
      <c r="E4" s="37" t="s">
        <v>9</v>
      </c>
      <c r="F4" s="37" t="s">
        <v>7</v>
      </c>
      <c r="G4" s="37" t="s">
        <v>8</v>
      </c>
      <c r="H4" s="37" t="s">
        <v>9</v>
      </c>
      <c r="I4" s="37" t="s">
        <v>7</v>
      </c>
      <c r="J4" s="37" t="s">
        <v>8</v>
      </c>
      <c r="K4" s="38" t="s">
        <v>9</v>
      </c>
      <c r="L4" s="4"/>
      <c r="M4" s="4"/>
      <c r="N4" s="4"/>
    </row>
    <row r="5" spans="1:14" ht="16.5" customHeight="1" thickTop="1">
      <c r="A5" s="173" t="s">
        <v>10</v>
      </c>
      <c r="B5" s="82">
        <v>2012</v>
      </c>
      <c r="C5" s="158">
        <v>9</v>
      </c>
      <c r="D5" s="113">
        <v>46</v>
      </c>
      <c r="E5" s="113">
        <v>212</v>
      </c>
      <c r="F5" s="113">
        <v>11087</v>
      </c>
      <c r="G5" s="113">
        <v>1887</v>
      </c>
      <c r="H5" s="113">
        <v>12164</v>
      </c>
      <c r="I5" s="113">
        <v>1793</v>
      </c>
      <c r="J5" s="113">
        <v>1592</v>
      </c>
      <c r="K5" s="114">
        <v>1138</v>
      </c>
      <c r="L5" s="4"/>
      <c r="M5" s="4"/>
      <c r="N5" s="4"/>
    </row>
    <row r="6" spans="1:14" ht="16.5" customHeight="1">
      <c r="A6" s="174"/>
      <c r="B6" s="13">
        <v>2013</v>
      </c>
      <c r="C6" s="87">
        <v>14</v>
      </c>
      <c r="D6" s="111">
        <v>73</v>
      </c>
      <c r="E6" s="111">
        <v>153</v>
      </c>
      <c r="F6" s="111">
        <v>2075</v>
      </c>
      <c r="G6" s="111">
        <v>2319</v>
      </c>
      <c r="H6" s="111">
        <v>11920</v>
      </c>
      <c r="I6" s="111">
        <v>1805</v>
      </c>
      <c r="J6" s="111">
        <v>1673</v>
      </c>
      <c r="K6" s="112">
        <v>1270</v>
      </c>
      <c r="L6" s="4"/>
      <c r="M6" s="4"/>
      <c r="N6" s="4"/>
    </row>
    <row r="7" spans="1:14" ht="16.5" customHeight="1">
      <c r="A7" s="174"/>
      <c r="B7" s="13">
        <v>2014</v>
      </c>
      <c r="C7" s="87">
        <v>8</v>
      </c>
      <c r="D7" s="111">
        <v>40</v>
      </c>
      <c r="E7" s="111">
        <v>121</v>
      </c>
      <c r="F7" s="111">
        <v>2106</v>
      </c>
      <c r="G7" s="111">
        <v>6332</v>
      </c>
      <c r="H7" s="111">
        <v>7694</v>
      </c>
      <c r="I7" s="111">
        <v>1924</v>
      </c>
      <c r="J7" s="111">
        <v>1797</v>
      </c>
      <c r="K7" s="112">
        <v>1397</v>
      </c>
      <c r="L7" s="4"/>
      <c r="M7" s="4"/>
      <c r="N7" s="4"/>
    </row>
    <row r="8" spans="1:14" ht="16.5" customHeight="1">
      <c r="A8" s="174"/>
      <c r="B8" s="13">
        <v>2015</v>
      </c>
      <c r="C8" s="87">
        <v>6</v>
      </c>
      <c r="D8" s="111">
        <v>31</v>
      </c>
      <c r="E8" s="111">
        <v>96</v>
      </c>
      <c r="F8" s="111">
        <v>2028</v>
      </c>
      <c r="G8" s="111">
        <v>5498</v>
      </c>
      <c r="H8" s="111">
        <v>4224</v>
      </c>
      <c r="I8" s="111">
        <v>2264</v>
      </c>
      <c r="J8" s="111">
        <v>2223</v>
      </c>
      <c r="K8" s="112">
        <v>1438</v>
      </c>
      <c r="L8" s="4"/>
      <c r="M8" s="4"/>
      <c r="N8" s="4"/>
    </row>
    <row r="9" spans="1:14" ht="16.5" customHeight="1" thickBot="1">
      <c r="A9" s="174"/>
      <c r="B9" s="126">
        <v>2016</v>
      </c>
      <c r="C9" s="124">
        <v>1</v>
      </c>
      <c r="D9" s="124">
        <v>19</v>
      </c>
      <c r="E9" s="124">
        <v>78</v>
      </c>
      <c r="F9" s="124">
        <v>2325</v>
      </c>
      <c r="G9" s="124">
        <v>2094</v>
      </c>
      <c r="H9" s="124">
        <v>4475</v>
      </c>
      <c r="I9" s="124">
        <v>1616</v>
      </c>
      <c r="J9" s="124">
        <v>2066</v>
      </c>
      <c r="K9" s="124">
        <v>988</v>
      </c>
      <c r="L9" s="4"/>
      <c r="M9" s="4"/>
      <c r="N9" s="4"/>
    </row>
    <row r="10" spans="1:14" ht="16.5" customHeight="1" thickTop="1">
      <c r="A10" s="174" t="s">
        <v>11</v>
      </c>
      <c r="B10" s="82">
        <v>2012</v>
      </c>
      <c r="C10" s="158">
        <v>0</v>
      </c>
      <c r="D10" s="113">
        <v>7</v>
      </c>
      <c r="E10" s="113">
        <v>24</v>
      </c>
      <c r="F10" s="113">
        <v>686</v>
      </c>
      <c r="G10" s="113">
        <v>704</v>
      </c>
      <c r="H10" s="113">
        <v>593</v>
      </c>
      <c r="I10" s="113">
        <v>423</v>
      </c>
      <c r="J10" s="113">
        <v>368</v>
      </c>
      <c r="K10" s="114">
        <v>225</v>
      </c>
      <c r="L10" s="4"/>
      <c r="M10" s="4"/>
      <c r="N10" s="4"/>
    </row>
    <row r="11" spans="1:14" ht="16.5" customHeight="1">
      <c r="A11" s="174"/>
      <c r="B11" s="13">
        <v>2013</v>
      </c>
      <c r="C11" s="87">
        <v>1</v>
      </c>
      <c r="D11" s="111">
        <v>2</v>
      </c>
      <c r="E11" s="111">
        <v>23</v>
      </c>
      <c r="F11" s="111">
        <v>832</v>
      </c>
      <c r="G11" s="111">
        <v>628</v>
      </c>
      <c r="H11" s="111">
        <v>797</v>
      </c>
      <c r="I11" s="111">
        <v>419</v>
      </c>
      <c r="J11" s="111">
        <v>425</v>
      </c>
      <c r="K11" s="112">
        <v>219</v>
      </c>
      <c r="L11" s="4"/>
      <c r="M11" s="4"/>
      <c r="N11" s="4"/>
    </row>
    <row r="12" spans="1:14" ht="16.5" customHeight="1">
      <c r="A12" s="174"/>
      <c r="B12" s="13">
        <v>2014</v>
      </c>
      <c r="C12" s="87">
        <v>0</v>
      </c>
      <c r="D12" s="111">
        <v>7</v>
      </c>
      <c r="E12" s="111">
        <v>16</v>
      </c>
      <c r="F12" s="111">
        <v>961</v>
      </c>
      <c r="G12" s="111">
        <v>697</v>
      </c>
      <c r="H12" s="111">
        <v>1061</v>
      </c>
      <c r="I12" s="111">
        <v>486</v>
      </c>
      <c r="J12" s="111">
        <v>438</v>
      </c>
      <c r="K12" s="112">
        <v>267</v>
      </c>
      <c r="L12" s="4"/>
      <c r="M12" s="4"/>
      <c r="N12" s="4"/>
    </row>
    <row r="13" spans="1:14" ht="16.5" customHeight="1">
      <c r="A13" s="174"/>
      <c r="B13" s="13">
        <v>2015</v>
      </c>
      <c r="C13" s="87">
        <v>0</v>
      </c>
      <c r="D13" s="111">
        <v>2</v>
      </c>
      <c r="E13" s="111">
        <v>14</v>
      </c>
      <c r="F13" s="111">
        <v>1007</v>
      </c>
      <c r="G13" s="111">
        <v>764</v>
      </c>
      <c r="H13" s="111">
        <v>1304</v>
      </c>
      <c r="I13" s="111">
        <v>364</v>
      </c>
      <c r="J13" s="111">
        <v>377</v>
      </c>
      <c r="K13" s="112">
        <v>254</v>
      </c>
      <c r="L13" s="4"/>
      <c r="M13" s="4"/>
      <c r="N13" s="4"/>
    </row>
    <row r="14" spans="1:14" ht="16.5" customHeight="1" thickBot="1">
      <c r="A14" s="174"/>
      <c r="B14" s="126">
        <v>2016</v>
      </c>
      <c r="C14" s="124">
        <v>0</v>
      </c>
      <c r="D14" s="124">
        <v>2</v>
      </c>
      <c r="E14" s="124">
        <v>12</v>
      </c>
      <c r="F14" s="124">
        <v>657</v>
      </c>
      <c r="G14" s="124">
        <v>882</v>
      </c>
      <c r="H14" s="124">
        <v>1080</v>
      </c>
      <c r="I14" s="124">
        <v>372</v>
      </c>
      <c r="J14" s="124">
        <v>322</v>
      </c>
      <c r="K14" s="124">
        <v>341</v>
      </c>
      <c r="L14" s="4"/>
      <c r="M14" s="4"/>
      <c r="N14" s="4"/>
    </row>
    <row r="15" spans="1:14" ht="16.5" customHeight="1" thickTop="1">
      <c r="A15" s="174" t="s">
        <v>12</v>
      </c>
      <c r="B15" s="82">
        <v>2012</v>
      </c>
      <c r="C15" s="158">
        <v>0</v>
      </c>
      <c r="D15" s="113">
        <v>6</v>
      </c>
      <c r="E15" s="113">
        <v>30</v>
      </c>
      <c r="F15" s="113">
        <v>907</v>
      </c>
      <c r="G15" s="113">
        <v>939</v>
      </c>
      <c r="H15" s="113">
        <v>641</v>
      </c>
      <c r="I15" s="113">
        <v>419</v>
      </c>
      <c r="J15" s="113">
        <v>422</v>
      </c>
      <c r="K15" s="114">
        <v>251</v>
      </c>
      <c r="L15" s="4"/>
      <c r="M15" s="4"/>
      <c r="N15" s="4"/>
    </row>
    <row r="16" spans="1:14" ht="16.5" customHeight="1">
      <c r="A16" s="174"/>
      <c r="B16" s="13">
        <v>2013</v>
      </c>
      <c r="C16" s="87">
        <v>1</v>
      </c>
      <c r="D16" s="111">
        <v>2</v>
      </c>
      <c r="E16" s="111">
        <v>29</v>
      </c>
      <c r="F16" s="111">
        <v>1052</v>
      </c>
      <c r="G16" s="111">
        <v>818</v>
      </c>
      <c r="H16" s="111">
        <v>875</v>
      </c>
      <c r="I16" s="111">
        <v>516</v>
      </c>
      <c r="J16" s="111">
        <v>414</v>
      </c>
      <c r="K16" s="112">
        <v>353</v>
      </c>
      <c r="L16" s="4"/>
      <c r="M16" s="4"/>
      <c r="N16" s="4"/>
    </row>
    <row r="17" spans="1:14" ht="16.5" customHeight="1">
      <c r="A17" s="174"/>
      <c r="B17" s="13">
        <v>2014</v>
      </c>
      <c r="C17" s="87">
        <v>0</v>
      </c>
      <c r="D17" s="111">
        <v>0</v>
      </c>
      <c r="E17" s="111">
        <v>29</v>
      </c>
      <c r="F17" s="111">
        <v>1163</v>
      </c>
      <c r="G17" s="111">
        <v>963</v>
      </c>
      <c r="H17" s="111">
        <v>1075</v>
      </c>
      <c r="I17" s="111">
        <v>1517</v>
      </c>
      <c r="J17" s="111">
        <v>1247</v>
      </c>
      <c r="K17" s="112">
        <v>623</v>
      </c>
      <c r="L17" s="4"/>
      <c r="M17" s="4"/>
      <c r="N17" s="4"/>
    </row>
    <row r="18" spans="1:14" ht="16.5" customHeight="1">
      <c r="A18" s="174"/>
      <c r="B18" s="13">
        <v>2015</v>
      </c>
      <c r="C18" s="87">
        <v>0</v>
      </c>
      <c r="D18" s="111">
        <v>7</v>
      </c>
      <c r="E18" s="111">
        <v>22</v>
      </c>
      <c r="F18" s="111">
        <v>916</v>
      </c>
      <c r="G18" s="111">
        <v>924</v>
      </c>
      <c r="H18" s="111">
        <v>1067</v>
      </c>
      <c r="I18" s="111">
        <v>1272</v>
      </c>
      <c r="J18" s="111">
        <v>1191</v>
      </c>
      <c r="K18" s="112">
        <v>704</v>
      </c>
      <c r="L18" s="4"/>
      <c r="M18" s="4"/>
      <c r="N18" s="4"/>
    </row>
    <row r="19" spans="1:14" ht="16.5" customHeight="1" thickBot="1">
      <c r="A19" s="174"/>
      <c r="B19" s="126">
        <v>2016</v>
      </c>
      <c r="C19" s="124">
        <v>0</v>
      </c>
      <c r="D19" s="124">
        <v>3</v>
      </c>
      <c r="E19" s="124">
        <v>19</v>
      </c>
      <c r="F19" s="124">
        <v>765</v>
      </c>
      <c r="G19" s="124">
        <v>988</v>
      </c>
      <c r="H19" s="124">
        <v>843</v>
      </c>
      <c r="I19" s="124">
        <v>791</v>
      </c>
      <c r="J19" s="124">
        <v>967</v>
      </c>
      <c r="K19" s="124">
        <v>528</v>
      </c>
      <c r="L19" s="4"/>
      <c r="M19" s="4"/>
      <c r="N19" s="4"/>
    </row>
    <row r="20" spans="1:14" ht="16.5" customHeight="1" thickTop="1">
      <c r="A20" s="174" t="s">
        <v>13</v>
      </c>
      <c r="B20" s="84">
        <v>2012</v>
      </c>
      <c r="C20" s="147">
        <v>0</v>
      </c>
      <c r="D20" s="147">
        <v>2</v>
      </c>
      <c r="E20" s="147">
        <v>26</v>
      </c>
      <c r="F20" s="147">
        <v>1144</v>
      </c>
      <c r="G20" s="147">
        <v>1043</v>
      </c>
      <c r="H20" s="147">
        <v>660</v>
      </c>
      <c r="I20" s="147">
        <v>495</v>
      </c>
      <c r="J20" s="147">
        <v>477</v>
      </c>
      <c r="K20" s="148">
        <v>61</v>
      </c>
      <c r="L20" s="4"/>
      <c r="M20" s="4"/>
      <c r="N20" s="4"/>
    </row>
    <row r="21" spans="1:14" ht="16.5" customHeight="1">
      <c r="A21" s="174"/>
      <c r="B21" s="83">
        <v>2013</v>
      </c>
      <c r="C21" s="105">
        <v>0</v>
      </c>
      <c r="D21" s="105">
        <v>2</v>
      </c>
      <c r="E21" s="105">
        <v>24</v>
      </c>
      <c r="F21" s="105">
        <v>1284</v>
      </c>
      <c r="G21" s="105">
        <v>900</v>
      </c>
      <c r="H21" s="105">
        <v>1044</v>
      </c>
      <c r="I21" s="105">
        <v>427</v>
      </c>
      <c r="J21" s="105">
        <v>414</v>
      </c>
      <c r="K21" s="129">
        <v>74</v>
      </c>
      <c r="L21" s="4"/>
      <c r="M21" s="4"/>
      <c r="N21" s="4"/>
    </row>
    <row r="22" spans="1:14" ht="16.5" customHeight="1">
      <c r="A22" s="174"/>
      <c r="B22" s="83">
        <v>2014</v>
      </c>
      <c r="C22" s="105">
        <v>0</v>
      </c>
      <c r="D22" s="105">
        <v>4</v>
      </c>
      <c r="E22" s="105">
        <v>20</v>
      </c>
      <c r="F22" s="105">
        <v>1152</v>
      </c>
      <c r="G22" s="105">
        <v>900</v>
      </c>
      <c r="H22" s="105">
        <v>401</v>
      </c>
      <c r="I22" s="105">
        <v>734</v>
      </c>
      <c r="J22" s="105">
        <v>643</v>
      </c>
      <c r="K22" s="129">
        <v>165</v>
      </c>
      <c r="L22" s="4"/>
      <c r="M22" s="4"/>
      <c r="N22" s="4"/>
    </row>
    <row r="23" spans="1:14" ht="16.5" customHeight="1">
      <c r="A23" s="174"/>
      <c r="B23" s="83">
        <v>2015</v>
      </c>
      <c r="C23" s="105">
        <v>0</v>
      </c>
      <c r="D23" s="105">
        <v>1</v>
      </c>
      <c r="E23" s="105">
        <v>19</v>
      </c>
      <c r="F23" s="105">
        <v>1227</v>
      </c>
      <c r="G23" s="105">
        <v>1104</v>
      </c>
      <c r="H23" s="105">
        <v>1023</v>
      </c>
      <c r="I23" s="105">
        <v>535</v>
      </c>
      <c r="J23" s="105">
        <v>516</v>
      </c>
      <c r="K23" s="129">
        <v>184</v>
      </c>
      <c r="L23" s="4"/>
      <c r="M23" s="4"/>
      <c r="N23" s="4"/>
    </row>
    <row r="24" spans="1:14" ht="16.5" customHeight="1" thickBot="1">
      <c r="A24" s="175"/>
      <c r="B24" s="126">
        <v>2016</v>
      </c>
      <c r="C24" s="124">
        <v>0</v>
      </c>
      <c r="D24" s="124">
        <v>2</v>
      </c>
      <c r="E24" s="124">
        <v>17</v>
      </c>
      <c r="F24" s="124">
        <v>969</v>
      </c>
      <c r="G24" s="124">
        <v>994</v>
      </c>
      <c r="H24" s="124">
        <v>998</v>
      </c>
      <c r="I24" s="124">
        <v>501</v>
      </c>
      <c r="J24" s="124">
        <v>537</v>
      </c>
      <c r="K24" s="124">
        <v>148</v>
      </c>
      <c r="L24" s="4"/>
      <c r="M24" s="4"/>
      <c r="N24" s="4"/>
    </row>
    <row r="25" spans="1:14" ht="16.5" customHeight="1" thickTop="1">
      <c r="A25" s="173" t="s">
        <v>14</v>
      </c>
      <c r="B25" s="62">
        <v>2012</v>
      </c>
      <c r="C25" s="159">
        <v>11</v>
      </c>
      <c r="D25" s="159">
        <v>163</v>
      </c>
      <c r="E25" s="159">
        <v>637</v>
      </c>
      <c r="F25" s="159">
        <v>18554</v>
      </c>
      <c r="G25" s="159">
        <v>8606</v>
      </c>
      <c r="H25" s="159">
        <v>17715</v>
      </c>
      <c r="I25" s="159">
        <v>6014</v>
      </c>
      <c r="J25" s="159">
        <v>5609</v>
      </c>
      <c r="K25" s="160">
        <v>2695</v>
      </c>
      <c r="L25" s="4"/>
      <c r="M25" s="4"/>
      <c r="N25" s="4"/>
    </row>
    <row r="26" spans="1:14" ht="16.5" customHeight="1">
      <c r="A26" s="174"/>
      <c r="B26" s="16">
        <v>2013</v>
      </c>
      <c r="C26" s="161">
        <v>20</v>
      </c>
      <c r="D26" s="161">
        <v>157</v>
      </c>
      <c r="E26" s="161">
        <v>500</v>
      </c>
      <c r="F26" s="161">
        <v>11092</v>
      </c>
      <c r="G26" s="161">
        <v>9356</v>
      </c>
      <c r="H26" s="161">
        <v>19445</v>
      </c>
      <c r="I26" s="161">
        <v>6265</v>
      </c>
      <c r="J26" s="161">
        <v>5958</v>
      </c>
      <c r="K26" s="162">
        <v>3002</v>
      </c>
      <c r="L26" s="4"/>
      <c r="M26" s="4"/>
      <c r="N26" s="4"/>
    </row>
    <row r="27" spans="1:14" ht="16.5" customHeight="1">
      <c r="A27" s="174"/>
      <c r="B27" s="16">
        <v>2014</v>
      </c>
      <c r="C27" s="161">
        <v>14</v>
      </c>
      <c r="D27" s="161">
        <v>130</v>
      </c>
      <c r="E27" s="161">
        <v>384</v>
      </c>
      <c r="F27" s="161">
        <v>11258</v>
      </c>
      <c r="G27" s="161">
        <v>14159</v>
      </c>
      <c r="H27" s="161">
        <v>15649</v>
      </c>
      <c r="I27" s="161">
        <v>8634</v>
      </c>
      <c r="J27" s="161">
        <v>8059</v>
      </c>
      <c r="K27" s="162">
        <v>3577</v>
      </c>
      <c r="L27" s="4"/>
      <c r="M27" s="4"/>
      <c r="N27" s="4"/>
    </row>
    <row r="28" spans="1:14" ht="16.5" customHeight="1">
      <c r="A28" s="174"/>
      <c r="B28" s="16">
        <v>2015</v>
      </c>
      <c r="C28" s="161">
        <v>10</v>
      </c>
      <c r="D28" s="161">
        <v>86</v>
      </c>
      <c r="E28" s="161">
        <v>308</v>
      </c>
      <c r="F28" s="161">
        <v>10586</v>
      </c>
      <c r="G28" s="161">
        <v>13188</v>
      </c>
      <c r="H28" s="161">
        <v>13546</v>
      </c>
      <c r="I28" s="161">
        <v>7517</v>
      </c>
      <c r="J28" s="161">
        <v>7478</v>
      </c>
      <c r="K28" s="162">
        <v>3616</v>
      </c>
      <c r="L28" s="4"/>
      <c r="M28" s="4"/>
      <c r="N28" s="4"/>
    </row>
    <row r="29" spans="1:14" ht="16.5" customHeight="1" thickBot="1">
      <c r="A29" s="175"/>
      <c r="B29" s="122">
        <v>2016</v>
      </c>
      <c r="C29" s="123">
        <f>C9+C14+C19+C24+'8.KS PR o vedl. ag.(2)'!C9+'8.KS PR o vedl. ag.(2)'!C14+'8.KS PR o vedl. ag.(2)'!C19+'8.KS PR o vedl. ag.(2)'!C24</f>
        <v>6</v>
      </c>
      <c r="D29" s="123">
        <f>D9+D14+D19+D24+'8.KS PR o vedl. ag.(2)'!D9+'8.KS PR o vedl. ag.(2)'!D14+'8.KS PR o vedl. ag.(2)'!D19+'8.KS PR o vedl. ag.(2)'!D24</f>
        <v>78</v>
      </c>
      <c r="E29" s="123">
        <f>E9+E14+E19+E24+'8.KS PR o vedl. ag.(2)'!E9+'8.KS PR o vedl. ag.(2)'!E14+'8.KS PR o vedl. ag.(2)'!E19+'8.KS PR o vedl. ag.(2)'!E24</f>
        <v>236</v>
      </c>
      <c r="F29" s="123">
        <f>F9+F14+F19+F24+'8.KS PR o vedl. ag.(2)'!F9+'8.KS PR o vedl. ag.(2)'!F14+'8.KS PR o vedl. ag.(2)'!F19+'8.KS PR o vedl. ag.(2)'!F24</f>
        <v>8701</v>
      </c>
      <c r="G29" s="123">
        <f>G9+G14+G19+G24+'8.KS PR o vedl. ag.(2)'!G9+'8.KS PR o vedl. ag.(2)'!G14+'8.KS PR o vedl. ag.(2)'!G19+'8.KS PR o vedl. ag.(2)'!G24</f>
        <v>10044</v>
      </c>
      <c r="H29" s="123">
        <f>H9+H14+H19+H24+'8.KS PR o vedl. ag.(2)'!H9+'8.KS PR o vedl. ag.(2)'!H14+'8.KS PR o vedl. ag.(2)'!H19+'8.KS PR o vedl. ag.(2)'!H24</f>
        <v>12345</v>
      </c>
      <c r="I29" s="123">
        <f>I9+I14+I19+I24+'8.KS PR o vedl. ag.(2)'!I9+'8.KS PR o vedl. ag.(2)'!I14+'8.KS PR o vedl. ag.(2)'!I19+'8.KS PR o vedl. ag.(2)'!I24</f>
        <v>5895</v>
      </c>
      <c r="J29" s="123">
        <f>J9+J14+J19+J24+'8.KS PR o vedl. ag.(2)'!J9+'8.KS PR o vedl. ag.(2)'!J14+'8.KS PR o vedl. ag.(2)'!J19+'8.KS PR o vedl. ag.(2)'!J24</f>
        <v>6581</v>
      </c>
      <c r="K29" s="123">
        <f>K9+K14+K19+K24+'8.KS PR o vedl. ag.(2)'!K9+'8.KS PR o vedl. ag.(2)'!K14+'8.KS PR o vedl. ag.(2)'!K19+'8.KS PR o vedl. ag.(2)'!K24</f>
        <v>2967</v>
      </c>
      <c r="L29" s="4"/>
      <c r="M29" s="4"/>
      <c r="N29" s="4"/>
    </row>
    <row r="30" spans="2:14" ht="16.5" customHeight="1" thickTop="1">
      <c r="B30" s="180" t="s">
        <v>54</v>
      </c>
      <c r="C30" s="180"/>
      <c r="D30" s="180"/>
      <c r="E30" s="180"/>
      <c r="F30" s="12"/>
      <c r="G30" s="12"/>
      <c r="H30" s="12"/>
      <c r="I30" s="12"/>
      <c r="J30" s="12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</sheetData>
  <sheetProtection/>
  <mergeCells count="13">
    <mergeCell ref="A15:A19"/>
    <mergeCell ref="A20:A24"/>
    <mergeCell ref="A25:A29"/>
    <mergeCell ref="B30:E30"/>
    <mergeCell ref="A5:A9"/>
    <mergeCell ref="A10:A14"/>
    <mergeCell ref="A2:A4"/>
    <mergeCell ref="B2:B4"/>
    <mergeCell ref="A1:K1"/>
    <mergeCell ref="C2:K2"/>
    <mergeCell ref="C3:E3"/>
    <mergeCell ref="F3:H3"/>
    <mergeCell ref="I3:K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DUDASOVA Mariana</cp:lastModifiedBy>
  <cp:lastPrinted>2017-09-13T08:18:27Z</cp:lastPrinted>
  <dcterms:created xsi:type="dcterms:W3CDTF">2007-02-07T09:28:37Z</dcterms:created>
  <dcterms:modified xsi:type="dcterms:W3CDTF">2017-10-09T06:54:32Z</dcterms:modified>
  <cp:category/>
  <cp:version/>
  <cp:contentType/>
  <cp:contentStatus/>
</cp:coreProperties>
</file>